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s_\Desktop\SUMMER2017\"/>
    </mc:Choice>
  </mc:AlternateContent>
  <bookViews>
    <workbookView xWindow="0" yWindow="0" windowWidth="23040" windowHeight="9084"/>
  </bookViews>
  <sheets>
    <sheet name="Fictional Restaurant Budget" sheetId="1" r:id="rId1"/>
    <sheet name="Instructions" sheetId="2" r:id="rId2"/>
    <sheet name="Analysis" sheetId="3" r:id="rId3"/>
    <sheet name="Sample Budget" sheetId="4" r:id="rId4"/>
  </sheets>
  <calcPr calcId="171027" calcOnSave="0"/>
</workbook>
</file>

<file path=xl/calcChain.xml><?xml version="1.0" encoding="utf-8"?>
<calcChain xmlns="http://schemas.openxmlformats.org/spreadsheetml/2006/main">
  <c r="AD163" i="4" l="1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AC162" i="4"/>
  <c r="AA162" i="4"/>
  <c r="Y162" i="4"/>
  <c r="W162" i="4"/>
  <c r="U162" i="4"/>
  <c r="S162" i="4"/>
  <c r="Q162" i="4"/>
  <c r="O162" i="4"/>
  <c r="M162" i="4"/>
  <c r="K162" i="4"/>
  <c r="I162" i="4"/>
  <c r="G162" i="4"/>
  <c r="G158" i="4"/>
  <c r="H158" i="4" s="1"/>
  <c r="AC151" i="4"/>
  <c r="AA151" i="4"/>
  <c r="Y151" i="4"/>
  <c r="W151" i="4"/>
  <c r="U151" i="4"/>
  <c r="S151" i="4"/>
  <c r="Q151" i="4"/>
  <c r="O151" i="4"/>
  <c r="M151" i="4"/>
  <c r="K151" i="4"/>
  <c r="I151" i="4"/>
  <c r="G151" i="4"/>
  <c r="AE150" i="4"/>
  <c r="AE149" i="4"/>
  <c r="AE148" i="4"/>
  <c r="AE147" i="4"/>
  <c r="AE146" i="4"/>
  <c r="AE145" i="4"/>
  <c r="AE144" i="4"/>
  <c r="AC142" i="4"/>
  <c r="AA142" i="4"/>
  <c r="Y142" i="4"/>
  <c r="W142" i="4"/>
  <c r="U142" i="4"/>
  <c r="S142" i="4"/>
  <c r="Q142" i="4"/>
  <c r="O142" i="4"/>
  <c r="M142" i="4"/>
  <c r="K142" i="4"/>
  <c r="I142" i="4"/>
  <c r="G142" i="4"/>
  <c r="AE141" i="4"/>
  <c r="AE140" i="4"/>
  <c r="AE139" i="4"/>
  <c r="AC137" i="4"/>
  <c r="AA137" i="4"/>
  <c r="Y137" i="4"/>
  <c r="W137" i="4"/>
  <c r="U137" i="4"/>
  <c r="S137" i="4"/>
  <c r="Q137" i="4"/>
  <c r="O137" i="4"/>
  <c r="M137" i="4"/>
  <c r="K137" i="4"/>
  <c r="I137" i="4"/>
  <c r="G137" i="4"/>
  <c r="AE136" i="4"/>
  <c r="AE135" i="4"/>
  <c r="AE134" i="4"/>
  <c r="AE133" i="4"/>
  <c r="AE132" i="4"/>
  <c r="AE131" i="4"/>
  <c r="AC124" i="4"/>
  <c r="AA124" i="4"/>
  <c r="Y124" i="4"/>
  <c r="W124" i="4"/>
  <c r="U124" i="4"/>
  <c r="S124" i="4"/>
  <c r="Q124" i="4"/>
  <c r="O124" i="4"/>
  <c r="M124" i="4"/>
  <c r="K124" i="4"/>
  <c r="I124" i="4"/>
  <c r="G124" i="4"/>
  <c r="AE123" i="4"/>
  <c r="AE122" i="4"/>
  <c r="AE121" i="4"/>
  <c r="AE120" i="4"/>
  <c r="AE119" i="4"/>
  <c r="AE116" i="4"/>
  <c r="AE115" i="4"/>
  <c r="AE114" i="4"/>
  <c r="AE113" i="4"/>
  <c r="AE112" i="4"/>
  <c r="AE111" i="4"/>
  <c r="AE110" i="4"/>
  <c r="AE109" i="4"/>
  <c r="AE108" i="4"/>
  <c r="AF108" i="4" s="1"/>
  <c r="AD108" i="4"/>
  <c r="AB108" i="4"/>
  <c r="Z108" i="4"/>
  <c r="X108" i="4"/>
  <c r="V108" i="4"/>
  <c r="T108" i="4"/>
  <c r="R108" i="4"/>
  <c r="P108" i="4"/>
  <c r="N108" i="4"/>
  <c r="L108" i="4"/>
  <c r="J108" i="4"/>
  <c r="H108" i="4"/>
  <c r="AE106" i="4"/>
  <c r="AE105" i="4"/>
  <c r="AE104" i="4"/>
  <c r="AE103" i="4"/>
  <c r="AE102" i="4"/>
  <c r="AE101" i="4"/>
  <c r="AE100" i="4"/>
  <c r="AC98" i="4"/>
  <c r="AA98" i="4"/>
  <c r="Y98" i="4"/>
  <c r="W98" i="4"/>
  <c r="U98" i="4"/>
  <c r="S98" i="4"/>
  <c r="Q98" i="4"/>
  <c r="O98" i="4"/>
  <c r="M98" i="4"/>
  <c r="K98" i="4"/>
  <c r="I98" i="4"/>
  <c r="G98" i="4"/>
  <c r="AE97" i="4"/>
  <c r="AE96" i="4"/>
  <c r="AE95" i="4"/>
  <c r="AE94" i="4"/>
  <c r="AC92" i="4"/>
  <c r="AA92" i="4"/>
  <c r="Y92" i="4"/>
  <c r="W92" i="4"/>
  <c r="U92" i="4"/>
  <c r="S92" i="4"/>
  <c r="Q92" i="4"/>
  <c r="O92" i="4"/>
  <c r="M92" i="4"/>
  <c r="K92" i="4"/>
  <c r="I92" i="4"/>
  <c r="G92" i="4"/>
  <c r="AE91" i="4"/>
  <c r="AE90" i="4"/>
  <c r="AE89" i="4"/>
  <c r="AE88" i="4"/>
  <c r="AE87" i="4"/>
  <c r="AE86" i="4"/>
  <c r="AC84" i="4"/>
  <c r="AA84" i="4"/>
  <c r="Y84" i="4"/>
  <c r="W84" i="4"/>
  <c r="U84" i="4"/>
  <c r="S84" i="4"/>
  <c r="Q84" i="4"/>
  <c r="O84" i="4"/>
  <c r="M84" i="4"/>
  <c r="K84" i="4"/>
  <c r="I84" i="4"/>
  <c r="G84" i="4"/>
  <c r="AE83" i="4"/>
  <c r="AE82" i="4"/>
  <c r="AE81" i="4"/>
  <c r="AE78" i="4"/>
  <c r="AE77" i="4"/>
  <c r="AE76" i="4"/>
  <c r="AE75" i="4"/>
  <c r="AE74" i="4"/>
  <c r="AE73" i="4"/>
  <c r="AE72" i="4"/>
  <c r="AE71" i="4"/>
  <c r="AE70" i="4"/>
  <c r="AE69" i="4"/>
  <c r="AC68" i="4"/>
  <c r="AA68" i="4"/>
  <c r="AA79" i="4" s="1"/>
  <c r="Y68" i="4"/>
  <c r="W68" i="4"/>
  <c r="W79" i="4" s="1"/>
  <c r="U68" i="4"/>
  <c r="U79" i="4" s="1"/>
  <c r="S68" i="4"/>
  <c r="S79" i="4" s="1"/>
  <c r="Q68" i="4"/>
  <c r="Q79" i="4" s="1"/>
  <c r="O68" i="4"/>
  <c r="O79" i="4" s="1"/>
  <c r="M68" i="4"/>
  <c r="M79" i="4" s="1"/>
  <c r="K68" i="4"/>
  <c r="K79" i="4" s="1"/>
  <c r="I68" i="4"/>
  <c r="G68" i="4"/>
  <c r="G79" i="4" s="1"/>
  <c r="AE67" i="4"/>
  <c r="AE66" i="4"/>
  <c r="AE65" i="4"/>
  <c r="AE64" i="4"/>
  <c r="AE63" i="4"/>
  <c r="AE62" i="4"/>
  <c r="AE61" i="4"/>
  <c r="AE50" i="4"/>
  <c r="AE49" i="4"/>
  <c r="AE48" i="4"/>
  <c r="AE47" i="4"/>
  <c r="AE46" i="4"/>
  <c r="AE45" i="4"/>
  <c r="AE39" i="4"/>
  <c r="AC34" i="4"/>
  <c r="AA34" i="4"/>
  <c r="Y34" i="4"/>
  <c r="W34" i="4"/>
  <c r="U34" i="4"/>
  <c r="S34" i="4"/>
  <c r="Q34" i="4"/>
  <c r="O34" i="4"/>
  <c r="M34" i="4"/>
  <c r="K34" i="4"/>
  <c r="I34" i="4"/>
  <c r="G34" i="4"/>
  <c r="AC33" i="4"/>
  <c r="AA33" i="4"/>
  <c r="Y33" i="4"/>
  <c r="W33" i="4"/>
  <c r="U33" i="4"/>
  <c r="S33" i="4"/>
  <c r="Q33" i="4"/>
  <c r="O33" i="4"/>
  <c r="M33" i="4"/>
  <c r="K33" i="4"/>
  <c r="I33" i="4"/>
  <c r="G33" i="4"/>
  <c r="AC32" i="4"/>
  <c r="AA32" i="4"/>
  <c r="Y32" i="4"/>
  <c r="W32" i="4"/>
  <c r="U32" i="4"/>
  <c r="S32" i="4"/>
  <c r="Q32" i="4"/>
  <c r="O32" i="4"/>
  <c r="M32" i="4"/>
  <c r="K32" i="4"/>
  <c r="I32" i="4"/>
  <c r="G32" i="4"/>
  <c r="AC31" i="4"/>
  <c r="AC35" i="4" s="1"/>
  <c r="AD35" i="4" s="1"/>
  <c r="AC164" i="4" s="1"/>
  <c r="AA31" i="4"/>
  <c r="Y31" i="4"/>
  <c r="Y35" i="4" s="1"/>
  <c r="Z35" i="4" s="1"/>
  <c r="Y164" i="4" s="1"/>
  <c r="W31" i="4"/>
  <c r="W35" i="4" s="1"/>
  <c r="X35" i="4" s="1"/>
  <c r="W164" i="4" s="1"/>
  <c r="U31" i="4"/>
  <c r="U35" i="4" s="1"/>
  <c r="V35" i="4" s="1"/>
  <c r="U164" i="4" s="1"/>
  <c r="S31" i="4"/>
  <c r="Q31" i="4"/>
  <c r="O31" i="4"/>
  <c r="O35" i="4" s="1"/>
  <c r="P35" i="4" s="1"/>
  <c r="O164" i="4" s="1"/>
  <c r="M31" i="4"/>
  <c r="M35" i="4" s="1"/>
  <c r="N35" i="4" s="1"/>
  <c r="M164" i="4" s="1"/>
  <c r="K31" i="4"/>
  <c r="I31" i="4"/>
  <c r="I35" i="4" s="1"/>
  <c r="J35" i="4" s="1"/>
  <c r="I164" i="4" s="1"/>
  <c r="G31" i="4"/>
  <c r="G35" i="4" s="1"/>
  <c r="H35" i="4" s="1"/>
  <c r="G164" i="4" s="1"/>
  <c r="AC28" i="4"/>
  <c r="AA28" i="4"/>
  <c r="Y28" i="4"/>
  <c r="W28" i="4"/>
  <c r="U28" i="4"/>
  <c r="S28" i="4"/>
  <c r="Q28" i="4"/>
  <c r="O28" i="4"/>
  <c r="M28" i="4"/>
  <c r="K28" i="4"/>
  <c r="I28" i="4"/>
  <c r="G28" i="4"/>
  <c r="AC25" i="4"/>
  <c r="AA25" i="4"/>
  <c r="Y25" i="4"/>
  <c r="W25" i="4"/>
  <c r="U25" i="4"/>
  <c r="S25" i="4"/>
  <c r="Q25" i="4"/>
  <c r="O25" i="4"/>
  <c r="M25" i="4"/>
  <c r="K25" i="4"/>
  <c r="I25" i="4"/>
  <c r="G25" i="4"/>
  <c r="AC19" i="4"/>
  <c r="AA19" i="4"/>
  <c r="Y19" i="4"/>
  <c r="W19" i="4"/>
  <c r="U19" i="4"/>
  <c r="S19" i="4"/>
  <c r="Q19" i="4"/>
  <c r="O19" i="4"/>
  <c r="M19" i="4"/>
  <c r="K19" i="4"/>
  <c r="I19" i="4"/>
  <c r="G19" i="4"/>
  <c r="AE18" i="4"/>
  <c r="AE17" i="4"/>
  <c r="AE16" i="4"/>
  <c r="AE15" i="4"/>
  <c r="AE13" i="4"/>
  <c r="AC11" i="4"/>
  <c r="AA11" i="4"/>
  <c r="Y11" i="4"/>
  <c r="W11" i="4"/>
  <c r="U11" i="4"/>
  <c r="S11" i="4"/>
  <c r="Q11" i="4"/>
  <c r="O11" i="4"/>
  <c r="M11" i="4"/>
  <c r="K11" i="4"/>
  <c r="I11" i="4"/>
  <c r="G11" i="4"/>
  <c r="AE10" i="4"/>
  <c r="AE9" i="4"/>
  <c r="AE8" i="4"/>
  <c r="H5" i="4"/>
  <c r="J78" i="1"/>
  <c r="Q35" i="4" l="1"/>
  <c r="R35" i="4" s="1"/>
  <c r="Q164" i="4" s="1"/>
  <c r="M153" i="4"/>
  <c r="K21" i="4"/>
  <c r="L110" i="4" s="1"/>
  <c r="S21" i="4"/>
  <c r="T141" i="4" s="1"/>
  <c r="AA21" i="4"/>
  <c r="AB48" i="4" s="1"/>
  <c r="AC153" i="4"/>
  <c r="I36" i="4"/>
  <c r="Y36" i="4"/>
  <c r="W21" i="4"/>
  <c r="X11" i="4" s="1"/>
  <c r="AA153" i="4"/>
  <c r="U36" i="4"/>
  <c r="AE31" i="4"/>
  <c r="AF31" i="4" s="1"/>
  <c r="AE151" i="4"/>
  <c r="Q36" i="4"/>
  <c r="G21" i="4"/>
  <c r="H144" i="4" s="1"/>
  <c r="O21" i="4"/>
  <c r="P122" i="4" s="1"/>
  <c r="G36" i="4"/>
  <c r="O36" i="4"/>
  <c r="W36" i="4"/>
  <c r="AE32" i="4"/>
  <c r="AF32" i="4" s="1"/>
  <c r="AE34" i="4"/>
  <c r="AE84" i="4"/>
  <c r="W153" i="4"/>
  <c r="AE11" i="4"/>
  <c r="M21" i="4"/>
  <c r="N19" i="4" s="1"/>
  <c r="T140" i="4"/>
  <c r="T100" i="4"/>
  <c r="T77" i="4"/>
  <c r="T120" i="4"/>
  <c r="T21" i="4"/>
  <c r="AE28" i="4"/>
  <c r="AF28" i="4" s="1"/>
  <c r="H114" i="4"/>
  <c r="X47" i="4"/>
  <c r="I21" i="4"/>
  <c r="J92" i="4" s="1"/>
  <c r="I169" i="4" s="1"/>
  <c r="Q21" i="4"/>
  <c r="R79" i="4" s="1"/>
  <c r="Q167" i="4" s="1"/>
  <c r="Y21" i="4"/>
  <c r="Z124" i="4" s="1"/>
  <c r="Y172" i="4" s="1"/>
  <c r="Y79" i="4"/>
  <c r="U21" i="4"/>
  <c r="V19" i="4" s="1"/>
  <c r="AC21" i="4"/>
  <c r="AD84" i="4" s="1"/>
  <c r="AC168" i="4" s="1"/>
  <c r="X137" i="4"/>
  <c r="W173" i="4" s="1"/>
  <c r="X115" i="4"/>
  <c r="X88" i="4"/>
  <c r="X106" i="4"/>
  <c r="X100" i="4"/>
  <c r="X82" i="4"/>
  <c r="X69" i="4"/>
  <c r="AE33" i="4"/>
  <c r="AF33" i="4" s="1"/>
  <c r="I79" i="4"/>
  <c r="M36" i="4"/>
  <c r="AC36" i="4"/>
  <c r="K35" i="4"/>
  <c r="L35" i="4" s="1"/>
  <c r="K164" i="4" s="1"/>
  <c r="S35" i="4"/>
  <c r="AA35" i="4"/>
  <c r="AB35" i="4" s="1"/>
  <c r="AA164" i="4" s="1"/>
  <c r="K153" i="4"/>
  <c r="AE19" i="4"/>
  <c r="AE25" i="4"/>
  <c r="AE92" i="4"/>
  <c r="AE124" i="4"/>
  <c r="AC79" i="4"/>
  <c r="AE68" i="4"/>
  <c r="X124" i="4"/>
  <c r="W172" i="4" s="1"/>
  <c r="U153" i="4"/>
  <c r="AE98" i="4"/>
  <c r="Q153" i="4"/>
  <c r="G153" i="4"/>
  <c r="AE137" i="4"/>
  <c r="AE142" i="4"/>
  <c r="I153" i="4"/>
  <c r="Y153" i="4"/>
  <c r="O153" i="4"/>
  <c r="S153" i="4"/>
  <c r="J61" i="1"/>
  <c r="J55" i="1"/>
  <c r="J48" i="1"/>
  <c r="J32" i="1"/>
  <c r="J34" i="1" s="1"/>
  <c r="K22" i="1"/>
  <c r="K21" i="1"/>
  <c r="K20" i="1"/>
  <c r="K19" i="1"/>
  <c r="K16" i="1"/>
  <c r="J23" i="1"/>
  <c r="J24" i="1" s="1"/>
  <c r="J12" i="1"/>
  <c r="G78" i="1"/>
  <c r="H78" i="1" s="1"/>
  <c r="G61" i="1"/>
  <c r="H61" i="1" s="1"/>
  <c r="G55" i="1"/>
  <c r="H55" i="1" s="1"/>
  <c r="G48" i="1"/>
  <c r="H48" i="1" s="1"/>
  <c r="G22" i="1"/>
  <c r="G21" i="1"/>
  <c r="G20" i="1"/>
  <c r="G19" i="1"/>
  <c r="G23" i="1" s="1"/>
  <c r="G16" i="1"/>
  <c r="G13" i="1"/>
  <c r="H86" i="1" s="1"/>
  <c r="G12" i="1"/>
  <c r="J36" i="1" l="1"/>
  <c r="H23" i="1"/>
  <c r="G24" i="1"/>
  <c r="H24" i="1" s="1"/>
  <c r="H41" i="1"/>
  <c r="H54" i="1"/>
  <c r="H46" i="1"/>
  <c r="H11" i="1"/>
  <c r="H45" i="1"/>
  <c r="H5" i="1"/>
  <c r="H58" i="1"/>
  <c r="H67" i="1"/>
  <c r="H33" i="1"/>
  <c r="H64" i="1"/>
  <c r="H72" i="1"/>
  <c r="J13" i="1"/>
  <c r="H9" i="1"/>
  <c r="H31" i="1"/>
  <c r="H43" i="1"/>
  <c r="H47" i="1"/>
  <c r="H52" i="1"/>
  <c r="H60" i="1"/>
  <c r="H65" i="1"/>
  <c r="H69" i="1"/>
  <c r="H73" i="1"/>
  <c r="H77" i="1"/>
  <c r="K32" i="1"/>
  <c r="N142" i="4"/>
  <c r="M174" i="4" s="1"/>
  <c r="N137" i="4"/>
  <c r="M173" i="4" s="1"/>
  <c r="X8" i="4"/>
  <c r="X39" i="4"/>
  <c r="X64" i="4"/>
  <c r="X144" i="4"/>
  <c r="X140" i="4"/>
  <c r="H71" i="1"/>
  <c r="H75" i="1"/>
  <c r="H80" i="1"/>
  <c r="K23" i="1"/>
  <c r="L17" i="4"/>
  <c r="H8" i="1"/>
  <c r="H12" i="1"/>
  <c r="G30" i="1"/>
  <c r="G32" i="1" s="1"/>
  <c r="H42" i="1"/>
  <c r="H51" i="1"/>
  <c r="H59" i="1"/>
  <c r="H68" i="1"/>
  <c r="H76" i="1"/>
  <c r="H10" i="1"/>
  <c r="G26" i="1"/>
  <c r="H26" i="1" s="1"/>
  <c r="H40" i="1"/>
  <c r="H44" i="1"/>
  <c r="H53" i="1"/>
  <c r="H66" i="1"/>
  <c r="H70" i="1"/>
  <c r="H74" i="1"/>
  <c r="X84" i="4"/>
  <c r="W168" i="4" s="1"/>
  <c r="X87" i="4"/>
  <c r="X76" i="4"/>
  <c r="X105" i="4"/>
  <c r="X153" i="4"/>
  <c r="N92" i="4"/>
  <c r="M169" i="4" s="1"/>
  <c r="N79" i="4"/>
  <c r="M167" i="4" s="1"/>
  <c r="X18" i="4"/>
  <c r="X134" i="4"/>
  <c r="X48" i="4"/>
  <c r="X67" i="4"/>
  <c r="X72" i="4"/>
  <c r="X119" i="4"/>
  <c r="X96" i="4"/>
  <c r="X131" i="4"/>
  <c r="X150" i="4"/>
  <c r="H88" i="4"/>
  <c r="T13" i="4"/>
  <c r="T113" i="4"/>
  <c r="T150" i="4"/>
  <c r="X98" i="4"/>
  <c r="W170" i="4" s="1"/>
  <c r="X9" i="4"/>
  <c r="X21" i="4"/>
  <c r="X139" i="4"/>
  <c r="X86" i="4"/>
  <c r="X114" i="4"/>
  <c r="X109" i="4"/>
  <c r="X141" i="4"/>
  <c r="T79" i="4"/>
  <c r="S167" i="4" s="1"/>
  <c r="T112" i="4"/>
  <c r="T151" i="4"/>
  <c r="S175" i="4" s="1"/>
  <c r="T15" i="4"/>
  <c r="T9" i="4"/>
  <c r="S40" i="4"/>
  <c r="S41" i="4" s="1"/>
  <c r="S44" i="4" s="1"/>
  <c r="T44" i="4" s="1"/>
  <c r="T61" i="4"/>
  <c r="T87" i="4"/>
  <c r="T119" i="4"/>
  <c r="T144" i="4"/>
  <c r="T89" i="4"/>
  <c r="T72" i="4"/>
  <c r="T71" i="4"/>
  <c r="T90" i="4"/>
  <c r="T142" i="4"/>
  <c r="S174" i="4" s="1"/>
  <c r="L142" i="4"/>
  <c r="K174" i="4" s="1"/>
  <c r="T84" i="4"/>
  <c r="S168" i="4" s="1"/>
  <c r="T86" i="4"/>
  <c r="T11" i="4"/>
  <c r="G107" i="4"/>
  <c r="G117" i="4" s="1"/>
  <c r="H117" i="4" s="1"/>
  <c r="G171" i="4" s="1"/>
  <c r="T74" i="4"/>
  <c r="T45" i="4"/>
  <c r="T50" i="4"/>
  <c r="T63" i="4"/>
  <c r="T82" i="4"/>
  <c r="T92" i="4"/>
  <c r="S169" i="4" s="1"/>
  <c r="T102" i="4"/>
  <c r="T123" i="4"/>
  <c r="T136" i="4"/>
  <c r="T147" i="4"/>
  <c r="H153" i="4"/>
  <c r="T98" i="4"/>
  <c r="S170" i="4" s="1"/>
  <c r="T81" i="4"/>
  <c r="T46" i="4"/>
  <c r="AB62" i="4"/>
  <c r="H39" i="4"/>
  <c r="T10" i="4"/>
  <c r="T66" i="4"/>
  <c r="T78" i="4"/>
  <c r="T69" i="4"/>
  <c r="T103" i="4"/>
  <c r="T111" i="4"/>
  <c r="T110" i="4"/>
  <c r="T135" i="4"/>
  <c r="T148" i="4"/>
  <c r="P134" i="4"/>
  <c r="AB100" i="4"/>
  <c r="H71" i="4"/>
  <c r="P135" i="4"/>
  <c r="T39" i="4"/>
  <c r="H73" i="4"/>
  <c r="H131" i="4"/>
  <c r="S107" i="4"/>
  <c r="S117" i="4" s="1"/>
  <c r="T117" i="4" s="1"/>
  <c r="S171" i="4" s="1"/>
  <c r="T105" i="4"/>
  <c r="T16" i="4"/>
  <c r="T47" i="4"/>
  <c r="T91" i="4"/>
  <c r="T64" i="4"/>
  <c r="T115" i="4"/>
  <c r="T65" i="4"/>
  <c r="T73" i="4"/>
  <c r="T88" i="4"/>
  <c r="T122" i="4"/>
  <c r="T94" i="4"/>
  <c r="T95" i="4"/>
  <c r="T104" i="4"/>
  <c r="T114" i="4"/>
  <c r="T146" i="4"/>
  <c r="T132" i="4"/>
  <c r="T137" i="4"/>
  <c r="S173" i="4" s="1"/>
  <c r="T139" i="4"/>
  <c r="T149" i="4"/>
  <c r="AB153" i="4"/>
  <c r="T153" i="4"/>
  <c r="T124" i="4"/>
  <c r="S172" i="4" s="1"/>
  <c r="T68" i="4"/>
  <c r="T19" i="4"/>
  <c r="T76" i="4"/>
  <c r="T48" i="4"/>
  <c r="T17" i="4"/>
  <c r="H21" i="4"/>
  <c r="H74" i="4"/>
  <c r="T62" i="4"/>
  <c r="T121" i="4"/>
  <c r="T8" i="4"/>
  <c r="T18" i="4"/>
  <c r="T49" i="4"/>
  <c r="T109" i="4"/>
  <c r="T70" i="4"/>
  <c r="T131" i="4"/>
  <c r="T67" i="4"/>
  <c r="T75" i="4"/>
  <c r="T96" i="4"/>
  <c r="T83" i="4"/>
  <c r="T101" i="4"/>
  <c r="T97" i="4"/>
  <c r="T106" i="4"/>
  <c r="T116" i="4"/>
  <c r="T133" i="4"/>
  <c r="T134" i="4"/>
  <c r="T145" i="4"/>
  <c r="V137" i="4"/>
  <c r="U173" i="4" s="1"/>
  <c r="P39" i="4"/>
  <c r="AB141" i="4"/>
  <c r="L46" i="4"/>
  <c r="P137" i="4"/>
  <c r="O173" i="4" s="1"/>
  <c r="AB67" i="4"/>
  <c r="AB151" i="4"/>
  <c r="AA175" i="4" s="1"/>
  <c r="AD79" i="4"/>
  <c r="AC167" i="4" s="1"/>
  <c r="P106" i="4"/>
  <c r="P111" i="4"/>
  <c r="AB8" i="4"/>
  <c r="AA107" i="4"/>
  <c r="AA117" i="4" s="1"/>
  <c r="AB117" i="4" s="1"/>
  <c r="AA171" i="4" s="1"/>
  <c r="L74" i="4"/>
  <c r="P102" i="4"/>
  <c r="AB70" i="4"/>
  <c r="X36" i="4"/>
  <c r="X68" i="4"/>
  <c r="AF34" i="4"/>
  <c r="X10" i="4"/>
  <c r="X95" i="4"/>
  <c r="X46" i="4"/>
  <c r="X112" i="4"/>
  <c r="X136" i="4"/>
  <c r="X123" i="4"/>
  <c r="X66" i="4"/>
  <c r="X81" i="4"/>
  <c r="X116" i="4"/>
  <c r="X97" i="4"/>
  <c r="X94" i="4"/>
  <c r="W107" i="4"/>
  <c r="W117" i="4" s="1"/>
  <c r="X117" i="4" s="1"/>
  <c r="W171" i="4" s="1"/>
  <c r="X120" i="4"/>
  <c r="X147" i="4"/>
  <c r="X148" i="4"/>
  <c r="AB39" i="4"/>
  <c r="AB140" i="4"/>
  <c r="AB75" i="4"/>
  <c r="AB114" i="4"/>
  <c r="L8" i="4"/>
  <c r="H48" i="4"/>
  <c r="H70" i="4"/>
  <c r="H91" i="4"/>
  <c r="H142" i="4"/>
  <c r="G174" i="4" s="1"/>
  <c r="AB46" i="4"/>
  <c r="AB68" i="4"/>
  <c r="X92" i="4"/>
  <c r="W169" i="4" s="1"/>
  <c r="X16" i="4"/>
  <c r="X50" i="4"/>
  <c r="X15" i="4"/>
  <c r="X75" i="4"/>
  <c r="X63" i="4"/>
  <c r="X73" i="4"/>
  <c r="X62" i="4"/>
  <c r="X74" i="4"/>
  <c r="X89" i="4"/>
  <c r="X133" i="4"/>
  <c r="X122" i="4"/>
  <c r="X101" i="4"/>
  <c r="X113" i="4"/>
  <c r="X135" i="4"/>
  <c r="X142" i="4"/>
  <c r="W174" i="4" s="1"/>
  <c r="AB18" i="4"/>
  <c r="AB79" i="4"/>
  <c r="AA167" i="4" s="1"/>
  <c r="AB115" i="4"/>
  <c r="AB136" i="4"/>
  <c r="L105" i="4"/>
  <c r="X49" i="4"/>
  <c r="H15" i="4"/>
  <c r="H69" i="4"/>
  <c r="H106" i="4"/>
  <c r="Z98" i="4"/>
  <c r="Y170" i="4" s="1"/>
  <c r="P48" i="4"/>
  <c r="P70" i="4"/>
  <c r="P91" i="4"/>
  <c r="P147" i="4"/>
  <c r="Z79" i="4"/>
  <c r="Y167" i="4" s="1"/>
  <c r="AB13" i="4"/>
  <c r="AB81" i="4"/>
  <c r="AB150" i="4"/>
  <c r="AB71" i="4"/>
  <c r="AB120" i="4"/>
  <c r="AB110" i="4"/>
  <c r="AB146" i="4"/>
  <c r="AB149" i="4"/>
  <c r="L73" i="4"/>
  <c r="L149" i="4"/>
  <c r="AB15" i="4"/>
  <c r="V36" i="4"/>
  <c r="Z153" i="4"/>
  <c r="P151" i="4"/>
  <c r="O175" i="4" s="1"/>
  <c r="P88" i="4"/>
  <c r="P141" i="4"/>
  <c r="AB123" i="4"/>
  <c r="AB49" i="4"/>
  <c r="AB92" i="4"/>
  <c r="AA169" i="4" s="1"/>
  <c r="AB135" i="4"/>
  <c r="AB87" i="4"/>
  <c r="AB95" i="4"/>
  <c r="AB119" i="4"/>
  <c r="AB147" i="4"/>
  <c r="L76" i="4"/>
  <c r="AB11" i="4"/>
  <c r="N153" i="4"/>
  <c r="L9" i="4"/>
  <c r="L141" i="4"/>
  <c r="L132" i="4"/>
  <c r="L114" i="4"/>
  <c r="L95" i="4"/>
  <c r="K107" i="4"/>
  <c r="K117" i="4" s="1"/>
  <c r="L117" i="4" s="1"/>
  <c r="K171" i="4" s="1"/>
  <c r="L69" i="4"/>
  <c r="L87" i="4"/>
  <c r="L111" i="4"/>
  <c r="L45" i="4"/>
  <c r="L70" i="4"/>
  <c r="L84" i="4"/>
  <c r="K168" i="4" s="1"/>
  <c r="R137" i="4"/>
  <c r="Q173" i="4" s="1"/>
  <c r="R124" i="4"/>
  <c r="Q172" i="4" s="1"/>
  <c r="L153" i="4"/>
  <c r="R84" i="4"/>
  <c r="Q168" i="4" s="1"/>
  <c r="L13" i="4"/>
  <c r="L101" i="4"/>
  <c r="L94" i="4"/>
  <c r="L77" i="4"/>
  <c r="L124" i="4"/>
  <c r="K172" i="4" s="1"/>
  <c r="L119" i="4"/>
  <c r="L147" i="4"/>
  <c r="J19" i="4"/>
  <c r="J11" i="4"/>
  <c r="P11" i="4"/>
  <c r="P150" i="4"/>
  <c r="P136" i="4"/>
  <c r="P115" i="4"/>
  <c r="P96" i="4"/>
  <c r="P100" i="4"/>
  <c r="P87" i="4"/>
  <c r="P64" i="4"/>
  <c r="P104" i="4"/>
  <c r="P83" i="4"/>
  <c r="P15" i="4"/>
  <c r="P19" i="4"/>
  <c r="AD153" i="4"/>
  <c r="J142" i="4"/>
  <c r="I174" i="4" s="1"/>
  <c r="L98" i="4"/>
  <c r="K170" i="4" s="1"/>
  <c r="P98" i="4"/>
  <c r="O170" i="4" s="1"/>
  <c r="L68" i="4"/>
  <c r="L50" i="4"/>
  <c r="P119" i="4"/>
  <c r="P65" i="4"/>
  <c r="P69" i="4"/>
  <c r="P74" i="4"/>
  <c r="P86" i="4"/>
  <c r="P103" i="4"/>
  <c r="P132" i="4"/>
  <c r="P140" i="4"/>
  <c r="J68" i="4"/>
  <c r="L18" i="4"/>
  <c r="L21" i="4"/>
  <c r="L61" i="4"/>
  <c r="L86" i="4"/>
  <c r="L100" i="4"/>
  <c r="L131" i="4"/>
  <c r="L146" i="4"/>
  <c r="H79" i="4"/>
  <c r="G167" i="4" s="1"/>
  <c r="H136" i="4"/>
  <c r="H123" i="4"/>
  <c r="H103" i="4"/>
  <c r="H97" i="4"/>
  <c r="H83" i="4"/>
  <c r="H64" i="4"/>
  <c r="H132" i="4"/>
  <c r="H61" i="4"/>
  <c r="H86" i="4"/>
  <c r="H84" i="4"/>
  <c r="G168" i="4" s="1"/>
  <c r="H98" i="4"/>
  <c r="G170" i="4" s="1"/>
  <c r="H11" i="4"/>
  <c r="H150" i="4"/>
  <c r="H134" i="4"/>
  <c r="H115" i="4"/>
  <c r="H96" i="4"/>
  <c r="H148" i="4"/>
  <c r="H78" i="4"/>
  <c r="H124" i="4"/>
  <c r="G172" i="4" s="1"/>
  <c r="L92" i="4"/>
  <c r="K169" i="4" s="1"/>
  <c r="J137" i="4"/>
  <c r="I173" i="4" s="1"/>
  <c r="J124" i="4"/>
  <c r="I172" i="4" s="1"/>
  <c r="H92" i="4"/>
  <c r="G169" i="4" s="1"/>
  <c r="P75" i="4"/>
  <c r="L48" i="4"/>
  <c r="P73" i="4"/>
  <c r="P116" i="4"/>
  <c r="P82" i="4"/>
  <c r="P78" i="4"/>
  <c r="P121" i="4"/>
  <c r="O107" i="4"/>
  <c r="O117" i="4" s="1"/>
  <c r="P117" i="4" s="1"/>
  <c r="O171" i="4" s="1"/>
  <c r="P131" i="4"/>
  <c r="J79" i="4"/>
  <c r="I167" i="4" s="1"/>
  <c r="L49" i="4"/>
  <c r="L83" i="4"/>
  <c r="L65" i="4"/>
  <c r="L120" i="4"/>
  <c r="L104" i="4"/>
  <c r="L123" i="4"/>
  <c r="L145" i="4"/>
  <c r="H77" i="4"/>
  <c r="H89" i="4"/>
  <c r="H110" i="4"/>
  <c r="H119" i="4"/>
  <c r="H111" i="4"/>
  <c r="H140" i="4"/>
  <c r="R36" i="4"/>
  <c r="X79" i="4"/>
  <c r="W167" i="4" s="1"/>
  <c r="X45" i="4"/>
  <c r="X146" i="4"/>
  <c r="X145" i="4"/>
  <c r="X121" i="4"/>
  <c r="X111" i="4"/>
  <c r="X103" i="4"/>
  <c r="X91" i="4"/>
  <c r="X104" i="4"/>
  <c r="X132" i="4"/>
  <c r="X90" i="4"/>
  <c r="X78" i="4"/>
  <c r="X70" i="4"/>
  <c r="X149" i="4"/>
  <c r="X83" i="4"/>
  <c r="X110" i="4"/>
  <c r="X102" i="4"/>
  <c r="X61" i="4"/>
  <c r="X17" i="4"/>
  <c r="X77" i="4"/>
  <c r="X13" i="4"/>
  <c r="X151" i="4"/>
  <c r="W175" i="4" s="1"/>
  <c r="X19" i="4"/>
  <c r="P36" i="4"/>
  <c r="J153" i="4"/>
  <c r="AB66" i="4"/>
  <c r="AB78" i="4"/>
  <c r="AB45" i="4"/>
  <c r="AB111" i="4"/>
  <c r="AB94" i="4"/>
  <c r="AB63" i="4"/>
  <c r="AB82" i="4"/>
  <c r="AB89" i="4"/>
  <c r="AB104" i="4"/>
  <c r="AB134" i="4"/>
  <c r="AB133" i="4"/>
  <c r="H36" i="4"/>
  <c r="AB9" i="4"/>
  <c r="L39" i="4"/>
  <c r="H151" i="4"/>
  <c r="G175" i="4" s="1"/>
  <c r="L151" i="4"/>
  <c r="K175" i="4" s="1"/>
  <c r="AD137" i="4"/>
  <c r="AC173" i="4" s="1"/>
  <c r="H137" i="4"/>
  <c r="G173" i="4" s="1"/>
  <c r="AB98" i="4"/>
  <c r="AA170" i="4" s="1"/>
  <c r="AB84" i="4"/>
  <c r="AA168" i="4" s="1"/>
  <c r="R92" i="4"/>
  <c r="Q169" i="4" s="1"/>
  <c r="V68" i="4"/>
  <c r="L137" i="4"/>
  <c r="K173" i="4" s="1"/>
  <c r="V142" i="4"/>
  <c r="U174" i="4" s="1"/>
  <c r="H49" i="4"/>
  <c r="H45" i="4"/>
  <c r="AD36" i="4"/>
  <c r="L19" i="4"/>
  <c r="AD11" i="4"/>
  <c r="L66" i="4"/>
  <c r="AB21" i="4"/>
  <c r="AB10" i="4"/>
  <c r="AA40" i="4"/>
  <c r="AA41" i="4" s="1"/>
  <c r="AB41" i="4" s="1"/>
  <c r="AB50" i="4"/>
  <c r="AB96" i="4"/>
  <c r="AB88" i="4"/>
  <c r="AB86" i="4"/>
  <c r="AB74" i="4"/>
  <c r="AB61" i="4"/>
  <c r="AB69" i="4"/>
  <c r="AB77" i="4"/>
  <c r="AB91" i="4"/>
  <c r="AB137" i="4"/>
  <c r="AA173" i="4" s="1"/>
  <c r="AB90" i="4"/>
  <c r="AB102" i="4"/>
  <c r="AB112" i="4"/>
  <c r="AB131" i="4"/>
  <c r="AB122" i="4"/>
  <c r="AB142" i="4"/>
  <c r="AA174" i="4" s="1"/>
  <c r="AB139" i="4"/>
  <c r="L64" i="4"/>
  <c r="L10" i="4"/>
  <c r="K40" i="4"/>
  <c r="K41" i="4" s="1"/>
  <c r="K44" i="4" s="1"/>
  <c r="L44" i="4" s="1"/>
  <c r="L62" i="4"/>
  <c r="L96" i="4"/>
  <c r="L78" i="4"/>
  <c r="L79" i="4"/>
  <c r="K167" i="4" s="1"/>
  <c r="L103" i="4"/>
  <c r="L67" i="4"/>
  <c r="L75" i="4"/>
  <c r="L91" i="4"/>
  <c r="L88" i="4"/>
  <c r="L90" i="4"/>
  <c r="L102" i="4"/>
  <c r="L112" i="4"/>
  <c r="L121" i="4"/>
  <c r="L140" i="4"/>
  <c r="L134" i="4"/>
  <c r="L139" i="4"/>
  <c r="L148" i="4"/>
  <c r="Z36" i="4"/>
  <c r="H82" i="4"/>
  <c r="H17" i="4"/>
  <c r="H50" i="4"/>
  <c r="H102" i="4"/>
  <c r="H100" i="4"/>
  <c r="H95" i="4"/>
  <c r="H62" i="4"/>
  <c r="H72" i="4"/>
  <c r="H81" i="4"/>
  <c r="H116" i="4"/>
  <c r="H87" i="4"/>
  <c r="H135" i="4"/>
  <c r="H101" i="4"/>
  <c r="H109" i="4"/>
  <c r="H120" i="4"/>
  <c r="H122" i="4"/>
  <c r="H149" i="4"/>
  <c r="H145" i="4"/>
  <c r="N11" i="4"/>
  <c r="L11" i="4"/>
  <c r="AB17" i="4"/>
  <c r="L15" i="4"/>
  <c r="AD142" i="4"/>
  <c r="AC174" i="4" s="1"/>
  <c r="AD124" i="4"/>
  <c r="AC172" i="4" s="1"/>
  <c r="AD92" i="4"/>
  <c r="AC169" i="4" s="1"/>
  <c r="H68" i="4"/>
  <c r="N124" i="4"/>
  <c r="M172" i="4" s="1"/>
  <c r="N84" i="4"/>
  <c r="M168" i="4" s="1"/>
  <c r="AB72" i="4"/>
  <c r="H65" i="4"/>
  <c r="H47" i="4"/>
  <c r="N36" i="4"/>
  <c r="AB19" i="4"/>
  <c r="L72" i="4"/>
  <c r="AB101" i="4"/>
  <c r="AB103" i="4"/>
  <c r="AB16" i="4"/>
  <c r="AB47" i="4"/>
  <c r="AB76" i="4"/>
  <c r="AB124" i="4"/>
  <c r="AA172" i="4" s="1"/>
  <c r="AB64" i="4"/>
  <c r="AB121" i="4"/>
  <c r="AB113" i="4"/>
  <c r="AB65" i="4"/>
  <c r="AB73" i="4"/>
  <c r="AB83" i="4"/>
  <c r="AB109" i="4"/>
  <c r="AB105" i="4"/>
  <c r="AB97" i="4"/>
  <c r="AB106" i="4"/>
  <c r="AB116" i="4"/>
  <c r="AB148" i="4"/>
  <c r="AB132" i="4"/>
  <c r="AB145" i="4"/>
  <c r="AB144" i="4"/>
  <c r="L133" i="4"/>
  <c r="L16" i="4"/>
  <c r="L47" i="4"/>
  <c r="L81" i="4"/>
  <c r="L122" i="4"/>
  <c r="L113" i="4"/>
  <c r="L89" i="4"/>
  <c r="L63" i="4"/>
  <c r="L71" i="4"/>
  <c r="L82" i="4"/>
  <c r="L109" i="4"/>
  <c r="L115" i="4"/>
  <c r="L97" i="4"/>
  <c r="L106" i="4"/>
  <c r="L116" i="4"/>
  <c r="L136" i="4"/>
  <c r="L135" i="4"/>
  <c r="L150" i="4"/>
  <c r="L144" i="4"/>
  <c r="H63" i="4"/>
  <c r="H9" i="4"/>
  <c r="H46" i="4"/>
  <c r="H75" i="4"/>
  <c r="H112" i="4"/>
  <c r="H67" i="4"/>
  <c r="H121" i="4"/>
  <c r="H66" i="4"/>
  <c r="H76" i="4"/>
  <c r="H90" i="4"/>
  <c r="H146" i="4"/>
  <c r="H104" i="4"/>
  <c r="H94" i="4"/>
  <c r="H105" i="4"/>
  <c r="H113" i="4"/>
  <c r="H139" i="4"/>
  <c r="H133" i="4"/>
  <c r="H141" i="4"/>
  <c r="H147" i="4"/>
  <c r="AE35" i="4"/>
  <c r="AF35" i="4" s="1"/>
  <c r="AE164" i="4" s="1"/>
  <c r="P153" i="4"/>
  <c r="Z142" i="4"/>
  <c r="Y174" i="4" s="1"/>
  <c r="P84" i="4"/>
  <c r="O168" i="4" s="1"/>
  <c r="V79" i="4"/>
  <c r="U167" i="4" s="1"/>
  <c r="V98" i="4"/>
  <c r="U170" i="4" s="1"/>
  <c r="V92" i="4"/>
  <c r="U169" i="4" s="1"/>
  <c r="P21" i="4"/>
  <c r="P17" i="4"/>
  <c r="P50" i="4"/>
  <c r="P97" i="4"/>
  <c r="P67" i="4"/>
  <c r="P63" i="4"/>
  <c r="P114" i="4"/>
  <c r="P66" i="4"/>
  <c r="P76" i="4"/>
  <c r="P95" i="4"/>
  <c r="P142" i="4"/>
  <c r="O174" i="4" s="1"/>
  <c r="P110" i="4"/>
  <c r="P148" i="4"/>
  <c r="P101" i="4"/>
  <c r="P109" i="4"/>
  <c r="P120" i="4"/>
  <c r="P145" i="4"/>
  <c r="P139" i="4"/>
  <c r="P149" i="4"/>
  <c r="P79" i="4"/>
  <c r="O167" i="4" s="1"/>
  <c r="W40" i="4"/>
  <c r="W41" i="4" s="1"/>
  <c r="X71" i="4"/>
  <c r="X65" i="4"/>
  <c r="P61" i="4"/>
  <c r="P18" i="4"/>
  <c r="P13" i="4"/>
  <c r="O40" i="4"/>
  <c r="O41" i="4" s="1"/>
  <c r="P49" i="4"/>
  <c r="P47" i="4"/>
  <c r="P45" i="4"/>
  <c r="P8" i="4"/>
  <c r="P16" i="4"/>
  <c r="P10" i="4"/>
  <c r="Z137" i="4"/>
  <c r="Y173" i="4" s="1"/>
  <c r="R142" i="4"/>
  <c r="Q174" i="4" s="1"/>
  <c r="V124" i="4"/>
  <c r="U172" i="4" s="1"/>
  <c r="Z92" i="4"/>
  <c r="Y169" i="4" s="1"/>
  <c r="V153" i="4"/>
  <c r="P68" i="4"/>
  <c r="P9" i="4"/>
  <c r="P46" i="4"/>
  <c r="P71" i="4"/>
  <c r="P90" i="4"/>
  <c r="P92" i="4"/>
  <c r="O169" i="4" s="1"/>
  <c r="P77" i="4"/>
  <c r="P62" i="4"/>
  <c r="P72" i="4"/>
  <c r="P81" i="4"/>
  <c r="P112" i="4"/>
  <c r="P89" i="4"/>
  <c r="P123" i="4"/>
  <c r="P94" i="4"/>
  <c r="P105" i="4"/>
  <c r="P113" i="4"/>
  <c r="P124" i="4"/>
  <c r="O172" i="4" s="1"/>
  <c r="P133" i="4"/>
  <c r="P144" i="4"/>
  <c r="P146" i="4"/>
  <c r="AD19" i="4"/>
  <c r="V11" i="4"/>
  <c r="Z68" i="4"/>
  <c r="Z11" i="4"/>
  <c r="G40" i="4"/>
  <c r="G41" i="4" s="1"/>
  <c r="H10" i="4"/>
  <c r="H16" i="4"/>
  <c r="H18" i="4"/>
  <c r="H13" i="4"/>
  <c r="H8" i="4"/>
  <c r="H19" i="4"/>
  <c r="R149" i="4"/>
  <c r="R147" i="4"/>
  <c r="R145" i="4"/>
  <c r="R151" i="4"/>
  <c r="Q175" i="4" s="1"/>
  <c r="R144" i="4"/>
  <c r="R141" i="4"/>
  <c r="R139" i="4"/>
  <c r="R136" i="4"/>
  <c r="R134" i="4"/>
  <c r="R146" i="4"/>
  <c r="R133" i="4"/>
  <c r="R131" i="4"/>
  <c r="R123" i="4"/>
  <c r="R121" i="4"/>
  <c r="R148" i="4"/>
  <c r="R150" i="4"/>
  <c r="R122" i="4"/>
  <c r="R120" i="4"/>
  <c r="R115" i="4"/>
  <c r="R113" i="4"/>
  <c r="R111" i="4"/>
  <c r="R109" i="4"/>
  <c r="Q107" i="4"/>
  <c r="Q117" i="4" s="1"/>
  <c r="R105" i="4"/>
  <c r="R103" i="4"/>
  <c r="R101" i="4"/>
  <c r="R96" i="4"/>
  <c r="R94" i="4"/>
  <c r="R91" i="4"/>
  <c r="R89" i="4"/>
  <c r="R87" i="4"/>
  <c r="R135" i="4"/>
  <c r="R140" i="4"/>
  <c r="R112" i="4"/>
  <c r="R102" i="4"/>
  <c r="R98" i="4"/>
  <c r="Q170" i="4" s="1"/>
  <c r="R95" i="4"/>
  <c r="R81" i="4"/>
  <c r="R78" i="4"/>
  <c r="R76" i="4"/>
  <c r="R74" i="4"/>
  <c r="R72" i="4"/>
  <c r="R70" i="4"/>
  <c r="R66" i="4"/>
  <c r="R64" i="4"/>
  <c r="R62" i="4"/>
  <c r="R50" i="4"/>
  <c r="R114" i="4"/>
  <c r="R104" i="4"/>
  <c r="R97" i="4"/>
  <c r="R83" i="4"/>
  <c r="R116" i="4"/>
  <c r="R86" i="4"/>
  <c r="R71" i="4"/>
  <c r="R68" i="4"/>
  <c r="R65" i="4"/>
  <c r="R48" i="4"/>
  <c r="R46" i="4"/>
  <c r="R39" i="4"/>
  <c r="R21" i="4"/>
  <c r="R17" i="4"/>
  <c r="R15" i="4"/>
  <c r="R9" i="4"/>
  <c r="R119" i="4"/>
  <c r="R106" i="4"/>
  <c r="R90" i="4"/>
  <c r="R75" i="4"/>
  <c r="R61" i="4"/>
  <c r="R47" i="4"/>
  <c r="R45" i="4"/>
  <c r="Q40" i="4"/>
  <c r="Q41" i="4" s="1"/>
  <c r="R18" i="4"/>
  <c r="R13" i="4"/>
  <c r="R132" i="4"/>
  <c r="R100" i="4"/>
  <c r="R88" i="4"/>
  <c r="R73" i="4"/>
  <c r="R67" i="4"/>
  <c r="R49" i="4"/>
  <c r="R16" i="4"/>
  <c r="R10" i="4"/>
  <c r="R8" i="4"/>
  <c r="R110" i="4"/>
  <c r="R77" i="4"/>
  <c r="R69" i="4"/>
  <c r="R63" i="4"/>
  <c r="R82" i="4"/>
  <c r="AF163" i="4"/>
  <c r="AE163" i="4"/>
  <c r="AE153" i="4"/>
  <c r="R153" i="4"/>
  <c r="V150" i="4"/>
  <c r="V148" i="4"/>
  <c r="V146" i="4"/>
  <c r="V149" i="4"/>
  <c r="V145" i="4"/>
  <c r="V151" i="4"/>
  <c r="U175" i="4" s="1"/>
  <c r="V140" i="4"/>
  <c r="V135" i="4"/>
  <c r="V133" i="4"/>
  <c r="V139" i="4"/>
  <c r="V134" i="4"/>
  <c r="V132" i="4"/>
  <c r="V122" i="4"/>
  <c r="V141" i="4"/>
  <c r="V144" i="4"/>
  <c r="V123" i="4"/>
  <c r="V119" i="4"/>
  <c r="V116" i="4"/>
  <c r="V114" i="4"/>
  <c r="V112" i="4"/>
  <c r="V110" i="4"/>
  <c r="V106" i="4"/>
  <c r="V104" i="4"/>
  <c r="V102" i="4"/>
  <c r="V100" i="4"/>
  <c r="V97" i="4"/>
  <c r="V95" i="4"/>
  <c r="V90" i="4"/>
  <c r="V88" i="4"/>
  <c r="V86" i="4"/>
  <c r="V83" i="4"/>
  <c r="V147" i="4"/>
  <c r="V121" i="4"/>
  <c r="V136" i="4"/>
  <c r="V113" i="4"/>
  <c r="V103" i="4"/>
  <c r="V96" i="4"/>
  <c r="V82" i="4"/>
  <c r="V77" i="4"/>
  <c r="V75" i="4"/>
  <c r="V73" i="4"/>
  <c r="V71" i="4"/>
  <c r="V69" i="4"/>
  <c r="V67" i="4"/>
  <c r="V65" i="4"/>
  <c r="V63" i="4"/>
  <c r="V61" i="4"/>
  <c r="V131" i="4"/>
  <c r="V115" i="4"/>
  <c r="V105" i="4"/>
  <c r="V101" i="4"/>
  <c r="V72" i="4"/>
  <c r="V66" i="4"/>
  <c r="V49" i="4"/>
  <c r="V47" i="4"/>
  <c r="V45" i="4"/>
  <c r="U40" i="4"/>
  <c r="U41" i="4" s="1"/>
  <c r="V21" i="4"/>
  <c r="V18" i="4"/>
  <c r="V16" i="4"/>
  <c r="V13" i="4"/>
  <c r="V10" i="4"/>
  <c r="V8" i="4"/>
  <c r="V120" i="4"/>
  <c r="V111" i="4"/>
  <c r="U107" i="4"/>
  <c r="U117" i="4" s="1"/>
  <c r="V81" i="4"/>
  <c r="V76" i="4"/>
  <c r="V62" i="4"/>
  <c r="V48" i="4"/>
  <c r="V15" i="4"/>
  <c r="V9" i="4"/>
  <c r="V94" i="4"/>
  <c r="V74" i="4"/>
  <c r="V109" i="4"/>
  <c r="V91" i="4"/>
  <c r="V89" i="4"/>
  <c r="V87" i="4"/>
  <c r="V46" i="4"/>
  <c r="V39" i="4"/>
  <c r="V17" i="4"/>
  <c r="V70" i="4"/>
  <c r="V50" i="4"/>
  <c r="V84" i="4"/>
  <c r="U168" i="4" s="1"/>
  <c r="V78" i="4"/>
  <c r="V64" i="4"/>
  <c r="Z19" i="4"/>
  <c r="R11" i="4"/>
  <c r="N150" i="4"/>
  <c r="N148" i="4"/>
  <c r="N146" i="4"/>
  <c r="N140" i="4"/>
  <c r="N135" i="4"/>
  <c r="N149" i="4"/>
  <c r="N132" i="4"/>
  <c r="N122" i="4"/>
  <c r="N144" i="4"/>
  <c r="N151" i="4"/>
  <c r="M175" i="4" s="1"/>
  <c r="N141" i="4"/>
  <c r="N139" i="4"/>
  <c r="N136" i="4"/>
  <c r="N134" i="4"/>
  <c r="N131" i="4"/>
  <c r="N121" i="4"/>
  <c r="N119" i="4"/>
  <c r="N116" i="4"/>
  <c r="N114" i="4"/>
  <c r="N112" i="4"/>
  <c r="N110" i="4"/>
  <c r="N106" i="4"/>
  <c r="N104" i="4"/>
  <c r="N102" i="4"/>
  <c r="N100" i="4"/>
  <c r="N97" i="4"/>
  <c r="N95" i="4"/>
  <c r="N90" i="4"/>
  <c r="N88" i="4"/>
  <c r="N86" i="4"/>
  <c r="N83" i="4"/>
  <c r="N145" i="4"/>
  <c r="N133" i="4"/>
  <c r="N120" i="4"/>
  <c r="N109" i="4"/>
  <c r="M107" i="4"/>
  <c r="M117" i="4" s="1"/>
  <c r="N91" i="4"/>
  <c r="N82" i="4"/>
  <c r="N77" i="4"/>
  <c r="N75" i="4"/>
  <c r="N73" i="4"/>
  <c r="N71" i="4"/>
  <c r="N69" i="4"/>
  <c r="N67" i="4"/>
  <c r="N65" i="4"/>
  <c r="N63" i="4"/>
  <c r="N61" i="4"/>
  <c r="N123" i="4"/>
  <c r="N111" i="4"/>
  <c r="N101" i="4"/>
  <c r="N94" i="4"/>
  <c r="N89" i="4"/>
  <c r="N81" i="4"/>
  <c r="N76" i="4"/>
  <c r="N62" i="4"/>
  <c r="N49" i="4"/>
  <c r="N47" i="4"/>
  <c r="N45" i="4"/>
  <c r="M40" i="4"/>
  <c r="M41" i="4" s="1"/>
  <c r="N21" i="4"/>
  <c r="N18" i="4"/>
  <c r="N16" i="4"/>
  <c r="N13" i="4"/>
  <c r="N10" i="4"/>
  <c r="N8" i="4"/>
  <c r="N96" i="4"/>
  <c r="N50" i="4"/>
  <c r="N46" i="4"/>
  <c r="N39" i="4"/>
  <c r="N17" i="4"/>
  <c r="N115" i="4"/>
  <c r="N113" i="4"/>
  <c r="N98" i="4"/>
  <c r="M170" i="4" s="1"/>
  <c r="N78" i="4"/>
  <c r="N70" i="4"/>
  <c r="N64" i="4"/>
  <c r="N72" i="4"/>
  <c r="N66" i="4"/>
  <c r="N48" i="4"/>
  <c r="N15" i="4"/>
  <c r="N9" i="4"/>
  <c r="N147" i="4"/>
  <c r="N105" i="4"/>
  <c r="N103" i="4"/>
  <c r="N87" i="4"/>
  <c r="N68" i="4"/>
  <c r="N74" i="4"/>
  <c r="AA36" i="4"/>
  <c r="AE21" i="4"/>
  <c r="AF11" i="4" s="1"/>
  <c r="AE79" i="4"/>
  <c r="AF25" i="4"/>
  <c r="AE162" i="4" s="1"/>
  <c r="T35" i="4"/>
  <c r="S164" i="4" s="1"/>
  <c r="S36" i="4"/>
  <c r="AD150" i="4"/>
  <c r="AD148" i="4"/>
  <c r="AD146" i="4"/>
  <c r="AD144" i="4"/>
  <c r="AD147" i="4"/>
  <c r="AD145" i="4"/>
  <c r="AD140" i="4"/>
  <c r="AD135" i="4"/>
  <c r="AD133" i="4"/>
  <c r="AD136" i="4"/>
  <c r="AD132" i="4"/>
  <c r="AD122" i="4"/>
  <c r="AD151" i="4"/>
  <c r="AC175" i="4" s="1"/>
  <c r="AD134" i="4"/>
  <c r="AD131" i="4"/>
  <c r="AD119" i="4"/>
  <c r="AD116" i="4"/>
  <c r="AD114" i="4"/>
  <c r="AD112" i="4"/>
  <c r="AD110" i="4"/>
  <c r="AD106" i="4"/>
  <c r="AD104" i="4"/>
  <c r="AD102" i="4"/>
  <c r="AD100" i="4"/>
  <c r="AD97" i="4"/>
  <c r="AD95" i="4"/>
  <c r="AD90" i="4"/>
  <c r="AD88" i="4"/>
  <c r="AD86" i="4"/>
  <c r="AD83" i="4"/>
  <c r="AD123" i="4"/>
  <c r="AD141" i="4"/>
  <c r="AD120" i="4"/>
  <c r="AD109" i="4"/>
  <c r="AC107" i="4"/>
  <c r="AD91" i="4"/>
  <c r="AD87" i="4"/>
  <c r="AD82" i="4"/>
  <c r="AD77" i="4"/>
  <c r="AD75" i="4"/>
  <c r="AD73" i="4"/>
  <c r="AD71" i="4"/>
  <c r="AD69" i="4"/>
  <c r="AD67" i="4"/>
  <c r="AD65" i="4"/>
  <c r="AD63" i="4"/>
  <c r="AD61" i="4"/>
  <c r="AD149" i="4"/>
  <c r="AD121" i="4"/>
  <c r="AD111" i="4"/>
  <c r="AD101" i="4"/>
  <c r="AD94" i="4"/>
  <c r="AD96" i="4"/>
  <c r="AD81" i="4"/>
  <c r="AD76" i="4"/>
  <c r="AD62" i="4"/>
  <c r="AD50" i="4"/>
  <c r="AD49" i="4"/>
  <c r="AD47" i="4"/>
  <c r="AD45" i="4"/>
  <c r="AC40" i="4"/>
  <c r="AD21" i="4"/>
  <c r="AD18" i="4"/>
  <c r="AD16" i="4"/>
  <c r="AD13" i="4"/>
  <c r="AD10" i="4"/>
  <c r="AD8" i="4"/>
  <c r="AD46" i="4"/>
  <c r="AD39" i="4"/>
  <c r="AD17" i="4"/>
  <c r="AD139" i="4"/>
  <c r="AD115" i="4"/>
  <c r="AD98" i="4"/>
  <c r="AC170" i="4" s="1"/>
  <c r="AD105" i="4"/>
  <c r="AD103" i="4"/>
  <c r="AD89" i="4"/>
  <c r="AD78" i="4"/>
  <c r="AD70" i="4"/>
  <c r="AD64" i="4"/>
  <c r="AD72" i="4"/>
  <c r="AD66" i="4"/>
  <c r="AD48" i="4"/>
  <c r="AD15" i="4"/>
  <c r="AD9" i="4"/>
  <c r="AD113" i="4"/>
  <c r="AD74" i="4"/>
  <c r="AD68" i="4"/>
  <c r="R19" i="4"/>
  <c r="Z149" i="4"/>
  <c r="Z147" i="4"/>
  <c r="Z145" i="4"/>
  <c r="Z150" i="4"/>
  <c r="Z146" i="4"/>
  <c r="Z144" i="4"/>
  <c r="Z141" i="4"/>
  <c r="Z139" i="4"/>
  <c r="Z136" i="4"/>
  <c r="Z134" i="4"/>
  <c r="Z151" i="4"/>
  <c r="Y175" i="4" s="1"/>
  <c r="Z148" i="4"/>
  <c r="Z140" i="4"/>
  <c r="Z135" i="4"/>
  <c r="Z131" i="4"/>
  <c r="Z123" i="4"/>
  <c r="Z121" i="4"/>
  <c r="Z133" i="4"/>
  <c r="Z120" i="4"/>
  <c r="Z115" i="4"/>
  <c r="Z113" i="4"/>
  <c r="Z111" i="4"/>
  <c r="Z109" i="4"/>
  <c r="Y107" i="4"/>
  <c r="Y117" i="4" s="1"/>
  <c r="Z105" i="4"/>
  <c r="Z103" i="4"/>
  <c r="Z101" i="4"/>
  <c r="Z96" i="4"/>
  <c r="Z94" i="4"/>
  <c r="Z91" i="4"/>
  <c r="Z89" i="4"/>
  <c r="Z87" i="4"/>
  <c r="Z132" i="4"/>
  <c r="Z122" i="4"/>
  <c r="Z119" i="4"/>
  <c r="Z116" i="4"/>
  <c r="Z106" i="4"/>
  <c r="Z90" i="4"/>
  <c r="Z86" i="4"/>
  <c r="Z84" i="4"/>
  <c r="Y168" i="4" s="1"/>
  <c r="Z81" i="4"/>
  <c r="Z78" i="4"/>
  <c r="Z76" i="4"/>
  <c r="Z74" i="4"/>
  <c r="Z72" i="4"/>
  <c r="Z70" i="4"/>
  <c r="Z66" i="4"/>
  <c r="Z64" i="4"/>
  <c r="Z62" i="4"/>
  <c r="Z50" i="4"/>
  <c r="Z110" i="4"/>
  <c r="Z100" i="4"/>
  <c r="Z112" i="4"/>
  <c r="Z97" i="4"/>
  <c r="Z88" i="4"/>
  <c r="Z75" i="4"/>
  <c r="Z61" i="4"/>
  <c r="Z48" i="4"/>
  <c r="Z46" i="4"/>
  <c r="Z39" i="4"/>
  <c r="Z21" i="4"/>
  <c r="Z17" i="4"/>
  <c r="Z15" i="4"/>
  <c r="Z9" i="4"/>
  <c r="Z102" i="4"/>
  <c r="Z71" i="4"/>
  <c r="Z65" i="4"/>
  <c r="Z49" i="4"/>
  <c r="Z16" i="4"/>
  <c r="Z10" i="4"/>
  <c r="Z8" i="4"/>
  <c r="Z114" i="4"/>
  <c r="Z104" i="4"/>
  <c r="Z95" i="4"/>
  <c r="Z82" i="4"/>
  <c r="Z77" i="4"/>
  <c r="Z69" i="4"/>
  <c r="Z63" i="4"/>
  <c r="Z47" i="4"/>
  <c r="Z45" i="4"/>
  <c r="Y40" i="4"/>
  <c r="Y41" i="4" s="1"/>
  <c r="Z18" i="4"/>
  <c r="Z13" i="4"/>
  <c r="Z83" i="4"/>
  <c r="Z73" i="4"/>
  <c r="Z67" i="4"/>
  <c r="J149" i="4"/>
  <c r="J147" i="4"/>
  <c r="J145" i="4"/>
  <c r="J150" i="4"/>
  <c r="J148" i="4"/>
  <c r="J144" i="4"/>
  <c r="J141" i="4"/>
  <c r="J139" i="4"/>
  <c r="J136" i="4"/>
  <c r="J134" i="4"/>
  <c r="J140" i="4"/>
  <c r="J133" i="4"/>
  <c r="J131" i="4"/>
  <c r="J123" i="4"/>
  <c r="J146" i="4"/>
  <c r="J120" i="4"/>
  <c r="J115" i="4"/>
  <c r="J113" i="4"/>
  <c r="J111" i="4"/>
  <c r="J109" i="4"/>
  <c r="I107" i="4"/>
  <c r="I117" i="4" s="1"/>
  <c r="J105" i="4"/>
  <c r="J103" i="4"/>
  <c r="J101" i="4"/>
  <c r="J96" i="4"/>
  <c r="J94" i="4"/>
  <c r="J91" i="4"/>
  <c r="J89" i="4"/>
  <c r="J87" i="4"/>
  <c r="J132" i="4"/>
  <c r="J119" i="4"/>
  <c r="J116" i="4"/>
  <c r="J106" i="4"/>
  <c r="J90" i="4"/>
  <c r="J84" i="4"/>
  <c r="I168" i="4" s="1"/>
  <c r="J83" i="4"/>
  <c r="J81" i="4"/>
  <c r="J78" i="4"/>
  <c r="J76" i="4"/>
  <c r="J74" i="4"/>
  <c r="J72" i="4"/>
  <c r="J70" i="4"/>
  <c r="J66" i="4"/>
  <c r="J64" i="4"/>
  <c r="J62" i="4"/>
  <c r="J121" i="4"/>
  <c r="J110" i="4"/>
  <c r="J100" i="4"/>
  <c r="J88" i="4"/>
  <c r="J122" i="4"/>
  <c r="J102" i="4"/>
  <c r="J98" i="4"/>
  <c r="I170" i="4" s="1"/>
  <c r="J75" i="4"/>
  <c r="J61" i="4"/>
  <c r="J50" i="4"/>
  <c r="J48" i="4"/>
  <c r="J46" i="4"/>
  <c r="J39" i="4"/>
  <c r="J21" i="4"/>
  <c r="J17" i="4"/>
  <c r="J15" i="4"/>
  <c r="J9" i="4"/>
  <c r="J151" i="4"/>
  <c r="I175" i="4" s="1"/>
  <c r="J112" i="4"/>
  <c r="J49" i="4"/>
  <c r="J16" i="4"/>
  <c r="J10" i="4"/>
  <c r="J8" i="4"/>
  <c r="J104" i="4"/>
  <c r="J95" i="4"/>
  <c r="J135" i="4"/>
  <c r="J114" i="4"/>
  <c r="J86" i="4"/>
  <c r="J82" i="4"/>
  <c r="J77" i="4"/>
  <c r="J69" i="4"/>
  <c r="J63" i="4"/>
  <c r="J97" i="4"/>
  <c r="J71" i="4"/>
  <c r="J65" i="4"/>
  <c r="J47" i="4"/>
  <c r="J45" i="4"/>
  <c r="I40" i="4"/>
  <c r="I41" i="4" s="1"/>
  <c r="J18" i="4"/>
  <c r="J13" i="4"/>
  <c r="J73" i="4"/>
  <c r="J67" i="4"/>
  <c r="J36" i="4"/>
  <c r="K36" i="4"/>
  <c r="K80" i="1" l="1"/>
  <c r="K76" i="1"/>
  <c r="K72" i="1"/>
  <c r="K68" i="1"/>
  <c r="K64" i="1"/>
  <c r="K75" i="1"/>
  <c r="K71" i="1"/>
  <c r="K67" i="1"/>
  <c r="K74" i="1"/>
  <c r="K70" i="1"/>
  <c r="K66" i="1"/>
  <c r="K86" i="1"/>
  <c r="K73" i="1"/>
  <c r="K69" i="1"/>
  <c r="K77" i="1"/>
  <c r="K65" i="1"/>
  <c r="K78" i="1"/>
  <c r="K52" i="1"/>
  <c r="K47" i="1"/>
  <c r="K43" i="1"/>
  <c r="K33" i="1"/>
  <c r="K8" i="1"/>
  <c r="K54" i="1"/>
  <c r="K45" i="1"/>
  <c r="K41" i="1"/>
  <c r="K10" i="1"/>
  <c r="K58" i="1"/>
  <c r="K44" i="1"/>
  <c r="K9" i="1"/>
  <c r="K60" i="1"/>
  <c r="K51" i="1"/>
  <c r="K46" i="1"/>
  <c r="K42" i="1"/>
  <c r="K11" i="1"/>
  <c r="K5" i="1"/>
  <c r="J26" i="1"/>
  <c r="K26" i="1" s="1"/>
  <c r="K48" i="1"/>
  <c r="K40" i="1"/>
  <c r="K59" i="1"/>
  <c r="K31" i="1"/>
  <c r="K53" i="1"/>
  <c r="K30" i="1"/>
  <c r="K55" i="1"/>
  <c r="G34" i="1"/>
  <c r="H32" i="1"/>
  <c r="K24" i="1"/>
  <c r="K34" i="1"/>
  <c r="K12" i="1"/>
  <c r="J82" i="1"/>
  <c r="K82" i="1" s="1"/>
  <c r="K36" i="1"/>
  <c r="K61" i="1"/>
  <c r="T41" i="4"/>
  <c r="S43" i="4"/>
  <c r="K126" i="4"/>
  <c r="L126" i="4" s="1"/>
  <c r="G126" i="4"/>
  <c r="H126" i="4" s="1"/>
  <c r="AA126" i="4"/>
  <c r="AB126" i="4" s="1"/>
  <c r="S126" i="4"/>
  <c r="T126" i="4" s="1"/>
  <c r="W126" i="4"/>
  <c r="X126" i="4" s="1"/>
  <c r="O126" i="4"/>
  <c r="P126" i="4" s="1"/>
  <c r="K43" i="4"/>
  <c r="L43" i="4" s="1"/>
  <c r="AE36" i="4"/>
  <c r="AF36" i="4" s="1"/>
  <c r="L41" i="4"/>
  <c r="AA44" i="4"/>
  <c r="AB44" i="4" s="1"/>
  <c r="AF142" i="4"/>
  <c r="AE174" i="4" s="1"/>
  <c r="AA43" i="4"/>
  <c r="AB43" i="4" s="1"/>
  <c r="AF19" i="4"/>
  <c r="G43" i="4"/>
  <c r="G44" i="4"/>
  <c r="H44" i="4" s="1"/>
  <c r="H41" i="4"/>
  <c r="AF92" i="4"/>
  <c r="AE169" i="4" s="1"/>
  <c r="AF124" i="4"/>
  <c r="AE172" i="4" s="1"/>
  <c r="O43" i="4"/>
  <c r="P41" i="4"/>
  <c r="O44" i="4"/>
  <c r="P44" i="4" s="1"/>
  <c r="AF79" i="4"/>
  <c r="AE167" i="4" s="1"/>
  <c r="AF68" i="4"/>
  <c r="AF153" i="4"/>
  <c r="X41" i="4"/>
  <c r="W44" i="4"/>
  <c r="X44" i="4" s="1"/>
  <c r="W43" i="4"/>
  <c r="L36" i="4"/>
  <c r="Y43" i="4"/>
  <c r="Z41" i="4"/>
  <c r="Y44" i="4"/>
  <c r="Z44" i="4" s="1"/>
  <c r="AE107" i="4"/>
  <c r="AC117" i="4"/>
  <c r="N41" i="4"/>
  <c r="M43" i="4"/>
  <c r="M44" i="4"/>
  <c r="N44" i="4" s="1"/>
  <c r="Q43" i="4"/>
  <c r="R41" i="4"/>
  <c r="Q44" i="4"/>
  <c r="R44" i="4" s="1"/>
  <c r="R117" i="4"/>
  <c r="Q171" i="4" s="1"/>
  <c r="Q126" i="4"/>
  <c r="R126" i="4" s="1"/>
  <c r="AF150" i="4"/>
  <c r="AF140" i="4"/>
  <c r="AF120" i="4"/>
  <c r="AF115" i="4"/>
  <c r="AF113" i="4"/>
  <c r="AF112" i="4"/>
  <c r="AF102" i="4"/>
  <c r="AF95" i="4"/>
  <c r="AF88" i="4"/>
  <c r="AF81" i="4"/>
  <c r="AF78" i="4"/>
  <c r="AF76" i="4"/>
  <c r="AF74" i="4"/>
  <c r="AF72" i="4"/>
  <c r="AF119" i="4"/>
  <c r="AF110" i="4"/>
  <c r="AF106" i="4"/>
  <c r="AF90" i="4"/>
  <c r="AF71" i="4"/>
  <c r="AF65" i="4"/>
  <c r="AF48" i="4"/>
  <c r="AF46" i="4"/>
  <c r="AF39" i="4"/>
  <c r="AF132" i="4"/>
  <c r="AF83" i="4"/>
  <c r="AF100" i="4"/>
  <c r="AF21" i="4"/>
  <c r="AF82" i="4"/>
  <c r="AF77" i="4"/>
  <c r="AF63" i="4"/>
  <c r="AF69" i="4"/>
  <c r="AF9" i="4"/>
  <c r="AF15" i="4"/>
  <c r="AF10" i="4"/>
  <c r="AF50" i="4"/>
  <c r="AF67" i="4"/>
  <c r="AF73" i="4"/>
  <c r="AF114" i="4"/>
  <c r="AF86" i="4"/>
  <c r="AF109" i="4"/>
  <c r="AF151" i="4"/>
  <c r="AE175" i="4" s="1"/>
  <c r="AF84" i="4"/>
  <c r="AE168" i="4" s="1"/>
  <c r="AF89" i="4"/>
  <c r="AF105" i="4"/>
  <c r="AF135" i="4"/>
  <c r="AF111" i="4"/>
  <c r="AF133" i="4"/>
  <c r="AF121" i="4"/>
  <c r="AF136" i="4"/>
  <c r="AF131" i="4"/>
  <c r="AF144" i="4"/>
  <c r="AF145" i="4"/>
  <c r="AF47" i="4"/>
  <c r="AF116" i="4"/>
  <c r="AF17" i="4"/>
  <c r="AF96" i="4"/>
  <c r="AF49" i="4"/>
  <c r="AF97" i="4"/>
  <c r="AF70" i="4"/>
  <c r="AF104" i="4"/>
  <c r="AF101" i="4"/>
  <c r="AF141" i="4"/>
  <c r="AF148" i="4"/>
  <c r="AF146" i="4"/>
  <c r="AF18" i="4"/>
  <c r="AF45" i="4"/>
  <c r="AF16" i="4"/>
  <c r="AF62" i="4"/>
  <c r="AF61" i="4"/>
  <c r="AF66" i="4"/>
  <c r="AF91" i="4"/>
  <c r="AF64" i="4"/>
  <c r="AF103" i="4"/>
  <c r="AF123" i="4"/>
  <c r="AF139" i="4"/>
  <c r="AF134" i="4"/>
  <c r="AF147" i="4"/>
  <c r="AF8" i="4"/>
  <c r="AF75" i="4"/>
  <c r="AF13" i="4"/>
  <c r="AF122" i="4"/>
  <c r="AF87" i="4"/>
  <c r="AF94" i="4"/>
  <c r="AF149" i="4"/>
  <c r="AF98" i="4"/>
  <c r="AE170" i="4" s="1"/>
  <c r="I126" i="4"/>
  <c r="J126" i="4" s="1"/>
  <c r="J117" i="4"/>
  <c r="I171" i="4" s="1"/>
  <c r="Y126" i="4"/>
  <c r="Z126" i="4" s="1"/>
  <c r="Z117" i="4"/>
  <c r="Y171" i="4" s="1"/>
  <c r="AE40" i="4"/>
  <c r="AC41" i="4"/>
  <c r="T43" i="4"/>
  <c r="S51" i="4"/>
  <c r="AB36" i="4"/>
  <c r="U126" i="4"/>
  <c r="V126" i="4" s="1"/>
  <c r="V117" i="4"/>
  <c r="U171" i="4" s="1"/>
  <c r="I43" i="4"/>
  <c r="J41" i="4"/>
  <c r="I44" i="4"/>
  <c r="J44" i="4" s="1"/>
  <c r="K51" i="4"/>
  <c r="T36" i="4"/>
  <c r="N117" i="4"/>
  <c r="M171" i="4" s="1"/>
  <c r="M126" i="4"/>
  <c r="N126" i="4" s="1"/>
  <c r="V41" i="4"/>
  <c r="U43" i="4"/>
  <c r="U44" i="4"/>
  <c r="V44" i="4" s="1"/>
  <c r="AF137" i="4"/>
  <c r="AE173" i="4" s="1"/>
  <c r="H34" i="1" l="1"/>
  <c r="G36" i="1"/>
  <c r="J84" i="1"/>
  <c r="AA51" i="4"/>
  <c r="AB51" i="4" s="1"/>
  <c r="W51" i="4"/>
  <c r="X43" i="4"/>
  <c r="P43" i="4"/>
  <c r="O51" i="4"/>
  <c r="H43" i="4"/>
  <c r="G51" i="4"/>
  <c r="L51" i="4"/>
  <c r="K53" i="4"/>
  <c r="I51" i="4"/>
  <c r="J43" i="4"/>
  <c r="AA53" i="4"/>
  <c r="T51" i="4"/>
  <c r="S53" i="4"/>
  <c r="N43" i="4"/>
  <c r="M51" i="4"/>
  <c r="AC126" i="4"/>
  <c r="AD126" i="4" s="1"/>
  <c r="AD117" i="4"/>
  <c r="AC171" i="4" s="1"/>
  <c r="Y51" i="4"/>
  <c r="Z43" i="4"/>
  <c r="V43" i="4"/>
  <c r="U51" i="4"/>
  <c r="R43" i="4"/>
  <c r="Q51" i="4"/>
  <c r="AF107" i="4"/>
  <c r="AE117" i="4"/>
  <c r="AD41" i="4"/>
  <c r="AC43" i="4"/>
  <c r="AC44" i="4"/>
  <c r="AF40" i="4"/>
  <c r="AE41" i="4"/>
  <c r="J88" i="1" l="1"/>
  <c r="K88" i="1" s="1"/>
  <c r="K84" i="1"/>
  <c r="G82" i="1"/>
  <c r="H36" i="1"/>
  <c r="P51" i="4"/>
  <c r="O53" i="4"/>
  <c r="H51" i="4"/>
  <c r="G53" i="4"/>
  <c r="X51" i="4"/>
  <c r="W53" i="4"/>
  <c r="AF41" i="4"/>
  <c r="AD44" i="4"/>
  <c r="AE44" i="4"/>
  <c r="AF44" i="4" s="1"/>
  <c r="V51" i="4"/>
  <c r="U53" i="4"/>
  <c r="J51" i="4"/>
  <c r="I53" i="4"/>
  <c r="AD43" i="4"/>
  <c r="AC51" i="4"/>
  <c r="AE43" i="4"/>
  <c r="N51" i="4"/>
  <c r="M53" i="4"/>
  <c r="AB53" i="4"/>
  <c r="AA165" i="4" s="1"/>
  <c r="AA55" i="4"/>
  <c r="AB55" i="4" s="1"/>
  <c r="AA166" i="4" s="1"/>
  <c r="AA57" i="4"/>
  <c r="L53" i="4"/>
  <c r="K165" i="4" s="1"/>
  <c r="K55" i="4"/>
  <c r="L55" i="4" s="1"/>
  <c r="K166" i="4" s="1"/>
  <c r="K57" i="4"/>
  <c r="T53" i="4"/>
  <c r="S165" i="4" s="1"/>
  <c r="S55" i="4"/>
  <c r="T55" i="4" s="1"/>
  <c r="S166" i="4" s="1"/>
  <c r="S57" i="4"/>
  <c r="AF117" i="4"/>
  <c r="AE171" i="4" s="1"/>
  <c r="AE126" i="4"/>
  <c r="AF126" i="4" s="1"/>
  <c r="R51" i="4"/>
  <c r="Q53" i="4"/>
  <c r="Z51" i="4"/>
  <c r="Y53" i="4"/>
  <c r="H82" i="1" l="1"/>
  <c r="G84" i="1"/>
  <c r="H53" i="4"/>
  <c r="G165" i="4" s="1"/>
  <c r="G55" i="4"/>
  <c r="H55" i="4" s="1"/>
  <c r="G166" i="4" s="1"/>
  <c r="G57" i="4"/>
  <c r="W55" i="4"/>
  <c r="X55" i="4" s="1"/>
  <c r="W166" i="4" s="1"/>
  <c r="W57" i="4"/>
  <c r="X53" i="4"/>
  <c r="W165" i="4" s="1"/>
  <c r="P53" i="4"/>
  <c r="O165" i="4" s="1"/>
  <c r="O55" i="4"/>
  <c r="P55" i="4" s="1"/>
  <c r="O166" i="4" s="1"/>
  <c r="O57" i="4"/>
  <c r="S127" i="4"/>
  <c r="T57" i="4"/>
  <c r="AD51" i="4"/>
  <c r="AC53" i="4"/>
  <c r="I55" i="4"/>
  <c r="J55" i="4" s="1"/>
  <c r="I166" i="4" s="1"/>
  <c r="J53" i="4"/>
  <c r="I165" i="4" s="1"/>
  <c r="I57" i="4"/>
  <c r="M55" i="4"/>
  <c r="N55" i="4" s="1"/>
  <c r="M166" i="4" s="1"/>
  <c r="N53" i="4"/>
  <c r="M165" i="4" s="1"/>
  <c r="M57" i="4"/>
  <c r="Y55" i="4"/>
  <c r="Z55" i="4" s="1"/>
  <c r="Y166" i="4" s="1"/>
  <c r="Z53" i="4"/>
  <c r="Y165" i="4" s="1"/>
  <c r="Y57" i="4"/>
  <c r="Q55" i="4"/>
  <c r="R55" i="4" s="1"/>
  <c r="Q166" i="4" s="1"/>
  <c r="R53" i="4"/>
  <c r="Q165" i="4" s="1"/>
  <c r="Q57" i="4"/>
  <c r="AA127" i="4"/>
  <c r="AB57" i="4"/>
  <c r="U55" i="4"/>
  <c r="V55" i="4" s="1"/>
  <c r="U166" i="4" s="1"/>
  <c r="V53" i="4"/>
  <c r="U165" i="4" s="1"/>
  <c r="U57" i="4"/>
  <c r="K127" i="4"/>
  <c r="L57" i="4"/>
  <c r="AE51" i="4"/>
  <c r="AF43" i="4"/>
  <c r="H84" i="1" l="1"/>
  <c r="G88" i="1"/>
  <c r="H88" i="1" s="1"/>
  <c r="H57" i="4"/>
  <c r="G127" i="4"/>
  <c r="P57" i="4"/>
  <c r="O127" i="4"/>
  <c r="W127" i="4"/>
  <c r="X57" i="4"/>
  <c r="U127" i="4"/>
  <c r="V57" i="4"/>
  <c r="T127" i="4"/>
  <c r="S155" i="4"/>
  <c r="T155" i="4" s="1"/>
  <c r="S176" i="4" s="1"/>
  <c r="AF51" i="4"/>
  <c r="AE53" i="4"/>
  <c r="M127" i="4"/>
  <c r="N57" i="4"/>
  <c r="AC55" i="4"/>
  <c r="AD55" i="4" s="1"/>
  <c r="AC166" i="4" s="1"/>
  <c r="AD53" i="4"/>
  <c r="AC165" i="4" s="1"/>
  <c r="AC57" i="4"/>
  <c r="K155" i="4"/>
  <c r="L155" i="4" s="1"/>
  <c r="K176" i="4" s="1"/>
  <c r="L127" i="4"/>
  <c r="Q127" i="4"/>
  <c r="R57" i="4"/>
  <c r="AA155" i="4"/>
  <c r="AB155" i="4" s="1"/>
  <c r="AA176" i="4" s="1"/>
  <c r="AB127" i="4"/>
  <c r="Y127" i="4"/>
  <c r="Z57" i="4"/>
  <c r="I127" i="4"/>
  <c r="J57" i="4"/>
  <c r="O155" i="4" l="1"/>
  <c r="P155" i="4" s="1"/>
  <c r="O176" i="4" s="1"/>
  <c r="P127" i="4"/>
  <c r="H127" i="4"/>
  <c r="G155" i="4"/>
  <c r="H155" i="4" s="1"/>
  <c r="G176" i="4" s="1"/>
  <c r="W155" i="4"/>
  <c r="X155" i="4" s="1"/>
  <c r="W176" i="4" s="1"/>
  <c r="X127" i="4"/>
  <c r="AC127" i="4"/>
  <c r="AD57" i="4"/>
  <c r="M155" i="4"/>
  <c r="N155" i="4" s="1"/>
  <c r="M176" i="4" s="1"/>
  <c r="N127" i="4"/>
  <c r="Y155" i="4"/>
  <c r="Z155" i="4" s="1"/>
  <c r="Y176" i="4" s="1"/>
  <c r="Z127" i="4"/>
  <c r="Q155" i="4"/>
  <c r="R155" i="4" s="1"/>
  <c r="Q176" i="4" s="1"/>
  <c r="R127" i="4"/>
  <c r="AF53" i="4"/>
  <c r="AE165" i="4" s="1"/>
  <c r="AE55" i="4"/>
  <c r="AF55" i="4" s="1"/>
  <c r="AE166" i="4" s="1"/>
  <c r="AE57" i="4"/>
  <c r="I155" i="4"/>
  <c r="J155" i="4" s="1"/>
  <c r="I176" i="4" s="1"/>
  <c r="J127" i="4"/>
  <c r="U155" i="4"/>
  <c r="V155" i="4" s="1"/>
  <c r="U176" i="4" s="1"/>
  <c r="V127" i="4"/>
  <c r="AE127" i="4" l="1"/>
  <c r="AF57" i="4"/>
  <c r="AC155" i="4"/>
  <c r="AD155" i="4" s="1"/>
  <c r="AC176" i="4" s="1"/>
  <c r="AD127" i="4"/>
  <c r="AE155" i="4" l="1"/>
  <c r="AF155" i="4" s="1"/>
  <c r="AE176" i="4" s="1"/>
  <c r="AF127" i="4"/>
</calcChain>
</file>

<file path=xl/comments1.xml><?xml version="1.0" encoding="utf-8"?>
<comments xmlns="http://schemas.openxmlformats.org/spreadsheetml/2006/main">
  <authors>
    <author>MrB</author>
  </authors>
  <commentList>
    <comment ref="G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I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K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M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O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Q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S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U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W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Y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AA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AC8" authorId="0" shapeId="0">
      <text>
        <r>
          <rPr>
            <sz val="10"/>
            <color indexed="81"/>
            <rFont val="Tahoma"/>
            <family val="2"/>
          </rPr>
          <t>Combine all "Dine In" sales.</t>
        </r>
      </text>
    </comment>
    <comment ref="G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I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K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M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O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Q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S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U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W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Y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AA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AC9" authorId="0" shapeId="0">
      <text>
        <r>
          <rPr>
            <sz val="10"/>
            <color indexed="81"/>
            <rFont val="Tahoma"/>
            <family val="2"/>
          </rPr>
          <t>Combine all "Carry Out &amp; Delivery" sales.</t>
        </r>
      </text>
    </comment>
    <comment ref="G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I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K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M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O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Q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S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U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W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Y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AA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AC10" authorId="0" shapeId="0">
      <text>
        <r>
          <rPr>
            <sz val="10"/>
            <color indexed="81"/>
            <rFont val="Tahoma"/>
            <family val="2"/>
          </rPr>
          <t>Combine all "Catering" sales.</t>
        </r>
      </text>
    </comment>
    <comment ref="H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J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L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N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P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R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T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V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X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Z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AB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AD31" authorId="0" shapeId="0">
      <text>
        <r>
          <rPr>
            <sz val="10"/>
            <color indexed="81"/>
            <rFont val="Tahoma"/>
            <family val="2"/>
          </rPr>
          <t>Liquor Cost as a % of Liquor Sales</t>
        </r>
      </text>
    </comment>
    <comment ref="H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J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L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N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P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R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T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V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X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Z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AB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AD32" authorId="0" shapeId="0">
      <text>
        <r>
          <rPr>
            <sz val="10"/>
            <color indexed="81"/>
            <rFont val="Tahoma"/>
            <family val="2"/>
          </rPr>
          <t>Bottled Beer Cost as a % of Bottled Beer Sales.</t>
        </r>
      </text>
    </comment>
    <comment ref="H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J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L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N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P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R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T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V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X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Z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AB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AD33" authorId="0" shapeId="0">
      <text>
        <r>
          <rPr>
            <sz val="10"/>
            <color indexed="81"/>
            <rFont val="Tahoma"/>
            <family val="2"/>
          </rPr>
          <t>Draft Beer Cost as a % of Draft Beer Sales.</t>
        </r>
      </text>
    </comment>
    <comment ref="H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J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L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N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P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R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T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V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X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Z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AB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AD34" authorId="0" shapeId="0">
      <text>
        <r>
          <rPr>
            <sz val="10"/>
            <color indexed="81"/>
            <rFont val="Tahoma"/>
            <family val="2"/>
          </rPr>
          <t>Wine Cost as a % of Wine Sales.</t>
        </r>
      </text>
    </comment>
    <comment ref="G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I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K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M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O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Q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S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U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W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Y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AA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AC39" authorId="0" shapeId="0">
      <text>
        <r>
          <rPr>
            <sz val="10"/>
            <color indexed="81"/>
            <rFont val="Tahoma"/>
            <family val="2"/>
          </rPr>
          <t>Enter period total 
management salaries.</t>
        </r>
      </text>
    </comment>
    <comment ref="H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J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L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N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P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R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T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V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X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Z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AB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AD40" authorId="0" shapeId="0">
      <text>
        <r>
          <rPr>
            <sz val="10"/>
            <color indexed="81"/>
            <rFont val="Tahoma"/>
            <family val="2"/>
          </rPr>
          <t>Enter hour labor as a % of total sales.</t>
        </r>
      </text>
    </comment>
    <comment ref="F43" authorId="0" shapeId="0">
      <text>
        <r>
          <rPr>
            <sz val="10"/>
            <color indexed="81"/>
            <rFont val="Tahoma"/>
            <family val="2"/>
          </rPr>
          <t xml:space="preserve">As a % of </t>
        </r>
        <r>
          <rPr>
            <b/>
            <sz val="10"/>
            <color indexed="81"/>
            <rFont val="Tahoma"/>
            <family val="2"/>
          </rPr>
          <t>Total Salaries &amp; Wages.</t>
        </r>
      </text>
    </comment>
    <comment ref="F44" authorId="0" shapeId="0">
      <text>
        <r>
          <rPr>
            <sz val="10"/>
            <color indexed="81"/>
            <rFont val="Tahoma"/>
            <family val="2"/>
          </rPr>
          <t xml:space="preserve">As a % of </t>
        </r>
        <r>
          <rPr>
            <b/>
            <sz val="10"/>
            <color indexed="81"/>
            <rFont val="Tahoma"/>
            <family val="2"/>
          </rPr>
          <t>Total Salaries &amp; Wages.</t>
        </r>
      </text>
    </comment>
    <comment ref="G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45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6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F68" authorId="0" shapeId="0">
      <text>
        <r>
          <rPr>
            <sz val="10"/>
            <color indexed="81"/>
            <rFont val="Tahoma"/>
            <family val="2"/>
          </rPr>
          <t>Paper Supplies as a % of Total "Food" sales.</t>
        </r>
      </text>
    </comment>
    <comment ref="G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8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86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94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100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H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J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L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N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P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R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T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V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X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Z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AB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AD107" authorId="0" shapeId="0">
      <text>
        <r>
          <rPr>
            <sz val="10"/>
            <color indexed="81"/>
            <rFont val="Tahoma"/>
            <family val="2"/>
          </rPr>
          <t>Credit Card Discounts as a % of Total Sales.</t>
        </r>
      </text>
    </comment>
    <comment ref="G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11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131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I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K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M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O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Q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S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U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W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Y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A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AC139" authorId="0" shapeId="0">
      <text>
        <r>
          <rPr>
            <sz val="10"/>
            <color indexed="81"/>
            <rFont val="Tahoma"/>
            <family val="2"/>
          </rPr>
          <t>Dollar amount of expense by period.</t>
        </r>
      </text>
    </comment>
    <comment ref="G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I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K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M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O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Q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S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U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W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Y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AA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  <comment ref="AC144" authorId="0" shapeId="0">
      <text>
        <r>
          <rPr>
            <sz val="10"/>
            <color indexed="81"/>
            <rFont val="Tahoma"/>
            <family val="2"/>
          </rPr>
          <t>Dollar amount of expense by period. Put Income accounts as a negative (-) number.</t>
        </r>
      </text>
    </comment>
  </commentList>
</comments>
</file>

<file path=xl/sharedStrings.xml><?xml version="1.0" encoding="utf-8"?>
<sst xmlns="http://schemas.openxmlformats.org/spreadsheetml/2006/main" count="285" uniqueCount="222">
  <si>
    <t xml:space="preserve">Fictonal Restaurant </t>
  </si>
  <si>
    <t>Food</t>
  </si>
  <si>
    <t>Beverage</t>
  </si>
  <si>
    <t>Liquor</t>
  </si>
  <si>
    <t>Wine</t>
  </si>
  <si>
    <t>Beer - Draft</t>
  </si>
  <si>
    <t>Beer - Bottled</t>
  </si>
  <si>
    <t xml:space="preserve">Total Beverages </t>
  </si>
  <si>
    <t>Cost of Sales</t>
  </si>
  <si>
    <t xml:space="preserve">Food </t>
  </si>
  <si>
    <t>Total Cost of Sales</t>
  </si>
  <si>
    <t>Sales/Revenue</t>
  </si>
  <si>
    <t xml:space="preserve">Total Sales/Revebnue </t>
  </si>
  <si>
    <t>Gross Profit</t>
  </si>
  <si>
    <t>Payroll</t>
  </si>
  <si>
    <t>Salaries and Wages</t>
  </si>
  <si>
    <t xml:space="preserve">Restaurant Hourly Payroll </t>
  </si>
  <si>
    <t xml:space="preserve">Management Salaried Payroll </t>
  </si>
  <si>
    <t>Total Salaries and Wages</t>
  </si>
  <si>
    <t>Related Payroll costs</t>
  </si>
  <si>
    <t>Prime Cost</t>
  </si>
  <si>
    <r>
      <t>T</t>
    </r>
    <r>
      <rPr>
        <b/>
        <sz val="12"/>
        <color theme="1"/>
        <rFont val="Calibri"/>
        <family val="2"/>
        <scheme val="minor"/>
      </rPr>
      <t xml:space="preserve">otal Payroll </t>
    </r>
  </si>
  <si>
    <t>Operating Expenses</t>
  </si>
  <si>
    <t xml:space="preserve">Direct Operating Expenses </t>
  </si>
  <si>
    <t>Operating Supplies</t>
  </si>
  <si>
    <t>Replacements</t>
  </si>
  <si>
    <t>Linen and Laundry</t>
  </si>
  <si>
    <t>Dishroom Cleaning Supplies</t>
  </si>
  <si>
    <t>Flowers and Decorations</t>
  </si>
  <si>
    <t>Janitorial Cleaning</t>
  </si>
  <si>
    <t>Uniforms</t>
  </si>
  <si>
    <t>Music and Entertainment</t>
  </si>
  <si>
    <t>Total Operating Expenses</t>
  </si>
  <si>
    <t>Marketing</t>
  </si>
  <si>
    <t>Advertising</t>
  </si>
  <si>
    <t>Promotions</t>
  </si>
  <si>
    <t>Gift Certificate Expenses</t>
  </si>
  <si>
    <t>Marketing and Research</t>
  </si>
  <si>
    <t>Total Marketing Expenses</t>
  </si>
  <si>
    <t>Utilities</t>
  </si>
  <si>
    <t>Gas and Heating Oil</t>
  </si>
  <si>
    <t>Electricity</t>
  </si>
  <si>
    <t>Water and Sewer</t>
  </si>
  <si>
    <t>Total Utility Expenses</t>
  </si>
  <si>
    <t>General and Administrative</t>
  </si>
  <si>
    <t>Telephone</t>
  </si>
  <si>
    <t>Printing</t>
  </si>
  <si>
    <t>Dues and Subscriptions</t>
  </si>
  <si>
    <t>Business Meals</t>
  </si>
  <si>
    <t>Licences and Permits</t>
  </si>
  <si>
    <t>Office Supplies</t>
  </si>
  <si>
    <t>Recruiting/Training</t>
  </si>
  <si>
    <t>Insurance/Liability</t>
  </si>
  <si>
    <t>Vehicle Cost</t>
  </si>
  <si>
    <t>Bank Fees</t>
  </si>
  <si>
    <t>Credit Card Fees</t>
  </si>
  <si>
    <t>Leased Equipment</t>
  </si>
  <si>
    <t>Professional Services</t>
  </si>
  <si>
    <t>Miscellaneous</t>
  </si>
  <si>
    <t>Total General and Administrative Expenses</t>
  </si>
  <si>
    <t>Total Repairs and Maintenance</t>
  </si>
  <si>
    <t>Operating Income/(Loss)</t>
  </si>
  <si>
    <t>Occupancy Expenses</t>
  </si>
  <si>
    <t>Income Before Taxes</t>
  </si>
  <si>
    <t>%</t>
  </si>
  <si>
    <t>Total Direct Operating Expenses</t>
  </si>
  <si>
    <r>
      <t>Instructions:</t>
    </r>
    <r>
      <rPr>
        <b/>
        <sz val="12"/>
        <rFont val="Arial"/>
        <family val="2"/>
      </rPr>
      <t xml:space="preserve"> Enter assumptions in cells with white background only.
                         Password to unprotect worksheet - </t>
    </r>
    <r>
      <rPr>
        <b/>
        <sz val="12"/>
        <color indexed="16"/>
        <rFont val="Arial"/>
        <family val="2"/>
      </rPr>
      <t>"ro.com"</t>
    </r>
  </si>
  <si>
    <t>Copyright 2008 © Brandon O'Dell Consulting &amp; RestaurantOwner.com</t>
  </si>
  <si>
    <t>(restaurant name)</t>
  </si>
  <si>
    <t>OPERATING BUDGET - (year)</t>
  </si>
  <si>
    <t>Year Starting/Ending Dates</t>
  </si>
  <si>
    <t xml:space="preserve">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</si>
  <si>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</si>
  <si>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</si>
  <si>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</si>
  <si>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</si>
  <si>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</si>
  <si>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</si>
  <si>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</si>
  <si>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</si>
  <si>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</si>
  <si>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</si>
  <si>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</si>
  <si>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</si>
  <si>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 DATE</t>
  </si>
  <si>
    <t>Food - Dine In</t>
  </si>
  <si>
    <t>Food - Carry Out &amp; Delivery</t>
  </si>
  <si>
    <t>Food - Catering</t>
  </si>
  <si>
    <t>Total Food Sales</t>
  </si>
  <si>
    <t>Merchandise - Other</t>
  </si>
  <si>
    <t>Beverage - Liquor</t>
  </si>
  <si>
    <t>Beverage - Bottled Beer</t>
  </si>
  <si>
    <t>Beverage - Draft Beer</t>
  </si>
  <si>
    <t>Beverage - Wine</t>
  </si>
  <si>
    <t>Total Beverage Sales</t>
  </si>
  <si>
    <t>TOTAL SALES</t>
  </si>
  <si>
    <t xml:space="preserve"> COST OF SALES</t>
  </si>
  <si>
    <t>Food -</t>
  </si>
  <si>
    <t xml:space="preserve">Total Food Cost </t>
  </si>
  <si>
    <t>Merchandise -</t>
  </si>
  <si>
    <t>Total Merchandise Cost</t>
  </si>
  <si>
    <t>Beverage -</t>
  </si>
  <si>
    <t>Bottled Beer</t>
  </si>
  <si>
    <t>Draft Beer</t>
  </si>
  <si>
    <t>Total Beverage Cost</t>
  </si>
  <si>
    <t>TOTAL COST OF SALES</t>
  </si>
  <si>
    <t xml:space="preserve"> PAYROLL</t>
  </si>
  <si>
    <t>Management</t>
  </si>
  <si>
    <t>Hourly Personnel</t>
  </si>
  <si>
    <t>Total Salaries &amp; Wages</t>
  </si>
  <si>
    <t>Payroll Taxes &amp; Benefits</t>
  </si>
  <si>
    <t>Worker's Comp Insurance</t>
  </si>
  <si>
    <t>Group Insurance</t>
  </si>
  <si>
    <t>Management Meals</t>
  </si>
  <si>
    <t>Employee Meals</t>
  </si>
  <si>
    <t>Awards &amp; Prizes</t>
  </si>
  <si>
    <t>Employee Parties &amp; Activities</t>
  </si>
  <si>
    <t>Medical Expenses</t>
  </si>
  <si>
    <t>Total Employee Benefits</t>
  </si>
  <si>
    <t>TOTAL PAYROLL COST</t>
  </si>
  <si>
    <t xml:space="preserve"> PRIME COST</t>
  </si>
  <si>
    <t xml:space="preserve"> GROSS MARGIN</t>
  </si>
  <si>
    <t xml:space="preserve"> OPERATING EXPENSES</t>
  </si>
  <si>
    <t>Direct Operating Expenses</t>
  </si>
  <si>
    <t>Auto &amp; Truck Expense</t>
  </si>
  <si>
    <t>Laundry &amp; Dry Cleaning</t>
  </si>
  <si>
    <t>Linen</t>
  </si>
  <si>
    <t>Tableware</t>
  </si>
  <si>
    <t>Silverware</t>
  </si>
  <si>
    <t>Kitchen Utensils</t>
  </si>
  <si>
    <t>Paper Supplies</t>
  </si>
  <si>
    <t>Bar Supplies</t>
  </si>
  <si>
    <t>Restaurant Supplies</t>
  </si>
  <si>
    <t>Cleaning Supplies</t>
  </si>
  <si>
    <t>Contract Cleaning</t>
  </si>
  <si>
    <t>Menu &amp; Wine List</t>
  </si>
  <si>
    <t>Pest Control</t>
  </si>
  <si>
    <t>Flowers &amp; Decorations</t>
  </si>
  <si>
    <t>Licenses &amp; Permits</t>
  </si>
  <si>
    <t>Banquet &amp; Event Expenses</t>
  </si>
  <si>
    <t>Other Operating Expenses</t>
  </si>
  <si>
    <t>Total Direct Operating</t>
  </si>
  <si>
    <t>Music &amp; Entertainment -</t>
  </si>
  <si>
    <t>Musicians &amp; Entertainers</t>
  </si>
  <si>
    <t>Cable TV/Wire Services</t>
  </si>
  <si>
    <t>Royalties to ASCAP, BMI</t>
  </si>
  <si>
    <t>Total Music &amp; Entertain.</t>
  </si>
  <si>
    <t>Marketing -</t>
  </si>
  <si>
    <t>Selling &amp; Promotion</t>
  </si>
  <si>
    <t>Public Relations</t>
  </si>
  <si>
    <t>Research</t>
  </si>
  <si>
    <t>Complimentary Food &amp; Bev.</t>
  </si>
  <si>
    <t>Discounted Food &amp; Bev.</t>
  </si>
  <si>
    <t>Total Marketing</t>
  </si>
  <si>
    <t xml:space="preserve">Utilities - </t>
  </si>
  <si>
    <t>Electrical</t>
  </si>
  <si>
    <t>Gas</t>
  </si>
  <si>
    <t>Water</t>
  </si>
  <si>
    <t>Trash Removal</t>
  </si>
  <si>
    <t>Total Utilities</t>
  </si>
  <si>
    <t>General &amp; Administration</t>
  </si>
  <si>
    <t>Postage &amp; Delivery</t>
  </si>
  <si>
    <t>Telephone / Communications</t>
  </si>
  <si>
    <t>Payroll Processing</t>
  </si>
  <si>
    <t>Insurance - General</t>
  </si>
  <si>
    <t>Dues &amp; Subscriptions</t>
  </si>
  <si>
    <t>Travel Expenses</t>
  </si>
  <si>
    <t>Credit Card Discounts</t>
  </si>
  <si>
    <t>Bad Debts</t>
  </si>
  <si>
    <t>Cash (Over) / Short</t>
  </si>
  <si>
    <t>Bank Deposit Services</t>
  </si>
  <si>
    <t>Bank Charges</t>
  </si>
  <si>
    <t>Accounting Services</t>
  </si>
  <si>
    <t xml:space="preserve">Legal &amp; Professional </t>
  </si>
  <si>
    <t xml:space="preserve">Security / Alarm </t>
  </si>
  <si>
    <t>Training</t>
  </si>
  <si>
    <t>Total G&amp;A</t>
  </si>
  <si>
    <t>Repairs &amp; Maintenance -</t>
  </si>
  <si>
    <t>Maintenance Contracts</t>
  </si>
  <si>
    <t>R&amp;M - Equipment</t>
  </si>
  <si>
    <t>R&amp;M - Building</t>
  </si>
  <si>
    <t>Grounds Maintenance</t>
  </si>
  <si>
    <t>Parking Lot</t>
  </si>
  <si>
    <t>Total R&amp;M</t>
  </si>
  <si>
    <t>TOTAL  OPERATING EXPENSES</t>
  </si>
  <si>
    <t xml:space="preserve"> MGT. CONTROLLABLE PROFIT</t>
  </si>
  <si>
    <t xml:space="preserve"> OCCUPANCY, DEP. &amp; OTHER</t>
  </si>
  <si>
    <t>Occupancy Costs -</t>
  </si>
  <si>
    <t>Rent</t>
  </si>
  <si>
    <t>Equipment Rental</t>
  </si>
  <si>
    <t>Real Estate Taxes</t>
  </si>
  <si>
    <t>Personal Property Taxes</t>
  </si>
  <si>
    <t>Insurance-Prop. &amp; Casualty</t>
  </si>
  <si>
    <t>Other Municipal Taxes</t>
  </si>
  <si>
    <t>Total Occupancy</t>
  </si>
  <si>
    <t xml:space="preserve">Depeciation &amp; Amort. - </t>
  </si>
  <si>
    <t>Buildings</t>
  </si>
  <si>
    <t>FF&amp;E</t>
  </si>
  <si>
    <t>Amortization of Improve.</t>
  </si>
  <si>
    <t>Total Deprec</t>
  </si>
  <si>
    <t xml:space="preserve">Other (Income) Expense - </t>
  </si>
  <si>
    <t>Vending Commissions</t>
  </si>
  <si>
    <t>Telephone Commissions</t>
  </si>
  <si>
    <t>Waste Sales</t>
  </si>
  <si>
    <t>Interest Expense</t>
  </si>
  <si>
    <t>Officers Salaries &amp; Expenses</t>
  </si>
  <si>
    <t>Corporate Office Expenses</t>
  </si>
  <si>
    <t>Vendor Rebates</t>
  </si>
  <si>
    <t>Total Other (Income) Exp.</t>
  </si>
  <si>
    <t>TOTAL OCCUPANCY, DEP. &amp; OTHER</t>
  </si>
  <si>
    <t xml:space="preserve"> NET INCOME BEFORE TAXES</t>
  </si>
  <si>
    <t>SUMMARY OF KEY OPERATING RATIOS</t>
  </si>
  <si>
    <t>CATEGORY</t>
  </si>
  <si>
    <t>Total Payroll Cost</t>
  </si>
  <si>
    <t>Music &amp; Entertainment</t>
  </si>
  <si>
    <t>Marketing Expense</t>
  </si>
  <si>
    <t>Repairs &amp; Maintenance</t>
  </si>
  <si>
    <t>Occupancy Costs</t>
  </si>
  <si>
    <t>Depreciation &amp; Amortization</t>
  </si>
  <si>
    <r>
      <t xml:space="preserve">January 2017 </t>
    </r>
    <r>
      <rPr>
        <b/>
        <sz val="11"/>
        <color theme="1"/>
        <rFont val="Calibri"/>
        <family val="2"/>
        <scheme val="minor"/>
      </rPr>
      <t>Budget</t>
    </r>
  </si>
  <si>
    <r>
      <t xml:space="preserve">January 2017 </t>
    </r>
    <r>
      <rPr>
        <b/>
        <sz val="11"/>
        <color theme="1"/>
        <rFont val="Calibri"/>
        <family val="2"/>
        <scheme val="minor"/>
      </rPr>
      <t xml:space="preserve">Actual </t>
    </r>
  </si>
  <si>
    <r>
      <t xml:space="preserve">February 2017 </t>
    </r>
    <r>
      <rPr>
        <b/>
        <sz val="11"/>
        <color theme="1"/>
        <rFont val="Calibri"/>
        <family val="2"/>
        <scheme val="minor"/>
      </rPr>
      <t>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</si>
</sst>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164" formatCode="0.0%"/>
    <numFmt numFmtId="165" formatCode="0.0%\ "/>
    <numFmt numFmtId="166" formatCode="mm/dd/yy"/>
    <numFmt numFmtId="167" formatCode="mm/dd/yy;@"/>
    <numFmt numFmtId="168" formatCode="#,##0;\(#,##0\)"/>
    <numFmt numFmtId="169" formatCode="&quot;$&quot;\ #,##0_);\(&quot;$&quot;#,##0\)"/>
    <numFmt numFmtId="170" formatCode=".0%"/>
    <numFmt numFmtId="171" formatCode="&quot;$&quot;\ #,##0_);[Red]\(&quot;$&quot;#,##0\)"/>
    <numFmt numFmtId="172" formatCode=".0%\ \ \ \ \ \ \ \ \ \ \ "/>
    <numFmt numFmtId="173" formatCode=".0%\ \ \ \ \ \ \ \ \ \ \ 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44" fontId="0" fillId="0" borderId="0" xfId="1" applyFont="1"/>
    <xf numFmtId="9" fontId="0" fillId="0" borderId="0" xfId="2" applyFont="1"/>
    <xf numFmtId="164" fontId="0" fillId="0" borderId="0" xfId="2" applyNumberFormat="1" applyFont="1"/>
    <xf numFmtId="10" fontId="0" fillId="0" borderId="0" xfId="2" applyNumberFormat="1" applyFont="1"/>
    <xf numFmtId="0" fontId="4" fillId="0" borderId="0" xfId="0" applyFont="1" applyAlignment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0" fillId="2" borderId="0" xfId="0" applyFill="1"/>
    <xf numFmtId="0" fontId="5" fillId="2" borderId="0" xfId="0" applyFont="1" applyFill="1" applyProtection="1"/>
    <xf numFmtId="0" fontId="9" fillId="2" borderId="0" xfId="0" applyFont="1" applyFill="1" applyAlignment="1"/>
    <xf numFmtId="0" fontId="8" fillId="2" borderId="0" xfId="0" applyFont="1" applyFill="1" applyAlignment="1">
      <alignment horizontal="left"/>
    </xf>
    <xf numFmtId="39" fontId="5" fillId="2" borderId="0" xfId="0" applyNumberFormat="1" applyFont="1" applyFill="1"/>
    <xf numFmtId="165" fontId="5" fillId="2" borderId="0" xfId="0" applyNumberFormat="1" applyFont="1" applyFill="1"/>
    <xf numFmtId="164" fontId="5" fillId="2" borderId="0" xfId="0" applyNumberFormat="1" applyFont="1" applyFill="1"/>
    <xf numFmtId="38" fontId="5" fillId="2" borderId="0" xfId="0" applyNumberFormat="1" applyFont="1" applyFill="1"/>
    <xf numFmtId="0" fontId="10" fillId="2" borderId="0" xfId="0" applyFont="1" applyFill="1" applyAlignment="1">
      <alignment horizontal="left"/>
    </xf>
    <xf numFmtId="0" fontId="5" fillId="0" borderId="0" xfId="0" applyFont="1"/>
    <xf numFmtId="166" fontId="11" fillId="2" borderId="1" xfId="0" applyNumberFormat="1" applyFont="1" applyFill="1" applyBorder="1" applyAlignment="1" applyProtection="1">
      <alignment horizontal="center"/>
      <protection locked="0"/>
    </xf>
    <xf numFmtId="167" fontId="11" fillId="3" borderId="1" xfId="0" applyNumberFormat="1" applyFont="1" applyFill="1" applyBorder="1" applyAlignment="1">
      <alignment horizontal="center"/>
    </xf>
    <xf numFmtId="0" fontId="0" fillId="2" borderId="0" xfId="0" applyFill="1" applyBorder="1"/>
    <xf numFmtId="0" fontId="12" fillId="2" borderId="0" xfId="0" applyFont="1" applyFill="1"/>
    <xf numFmtId="0" fontId="13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8" fontId="14" fillId="4" borderId="2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5" fillId="6" borderId="0" xfId="0" applyFont="1" applyFill="1" applyAlignment="1">
      <alignment vertical="center"/>
    </xf>
    <xf numFmtId="0" fontId="5" fillId="6" borderId="0" xfId="0" applyNumberFormat="1" applyFont="1" applyFill="1" applyAlignment="1">
      <alignment vertical="center"/>
    </xf>
    <xf numFmtId="168" fontId="5" fillId="6" borderId="0" xfId="0" applyNumberFormat="1" applyFont="1" applyFill="1" applyAlignment="1">
      <alignment vertical="center"/>
    </xf>
    <xf numFmtId="169" fontId="5" fillId="2" borderId="1" xfId="1" applyNumberFormat="1" applyFont="1" applyFill="1" applyBorder="1" applyAlignment="1" applyProtection="1">
      <alignment vertical="center"/>
      <protection locked="0"/>
    </xf>
    <xf numFmtId="170" fontId="5" fillId="3" borderId="0" xfId="2" applyNumberFormat="1" applyFont="1" applyFill="1" applyAlignment="1">
      <alignment vertical="center"/>
    </xf>
    <xf numFmtId="37" fontId="1" fillId="2" borderId="0" xfId="1" applyNumberFormat="1" applyFill="1"/>
    <xf numFmtId="169" fontId="5" fillId="3" borderId="0" xfId="1" applyNumberFormat="1" applyFont="1" applyFill="1" applyBorder="1" applyAlignment="1" applyProtection="1">
      <alignment vertical="center"/>
    </xf>
    <xf numFmtId="170" fontId="5" fillId="3" borderId="0" xfId="2" applyNumberFormat="1" applyFont="1" applyFill="1" applyAlignment="1" applyProtection="1">
      <alignment vertical="center"/>
    </xf>
    <xf numFmtId="37" fontId="5" fillId="2" borderId="0" xfId="2" applyNumberFormat="1" applyFont="1" applyFill="1" applyAlignment="1">
      <alignment vertical="center"/>
    </xf>
    <xf numFmtId="37" fontId="5" fillId="2" borderId="1" xfId="1" applyNumberFormat="1" applyFont="1" applyFill="1" applyBorder="1" applyAlignment="1" applyProtection="1">
      <alignment vertical="center"/>
      <protection locked="0"/>
    </xf>
    <xf numFmtId="37" fontId="5" fillId="3" borderId="0" xfId="1" applyNumberFormat="1" applyFont="1" applyFill="1" applyBorder="1" applyAlignment="1" applyProtection="1">
      <alignment vertical="center"/>
    </xf>
    <xf numFmtId="170" fontId="5" fillId="3" borderId="7" xfId="2" applyNumberFormat="1" applyFont="1" applyFill="1" applyBorder="1" applyAlignment="1">
      <alignment vertical="center"/>
    </xf>
    <xf numFmtId="37" fontId="5" fillId="3" borderId="8" xfId="1" applyNumberFormat="1" applyFont="1" applyFill="1" applyBorder="1" applyAlignment="1" applyProtection="1">
      <alignment vertical="center"/>
    </xf>
    <xf numFmtId="170" fontId="5" fillId="3" borderId="8" xfId="2" applyNumberFormat="1" applyFont="1" applyFill="1" applyBorder="1" applyAlignment="1" applyProtection="1">
      <alignment vertical="center"/>
    </xf>
    <xf numFmtId="37" fontId="5" fillId="3" borderId="2" xfId="1" applyNumberFormat="1" applyFont="1" applyFill="1" applyBorder="1" applyAlignment="1" applyProtection="1">
      <alignment vertical="center"/>
      <protection locked="0"/>
    </xf>
    <xf numFmtId="170" fontId="5" fillId="3" borderId="2" xfId="2" applyNumberFormat="1" applyFont="1" applyFill="1" applyBorder="1" applyAlignment="1">
      <alignment vertical="center"/>
    </xf>
    <xf numFmtId="37" fontId="5" fillId="3" borderId="2" xfId="1" applyNumberFormat="1" applyFont="1" applyFill="1" applyBorder="1" applyAlignment="1" applyProtection="1">
      <alignment vertical="center"/>
    </xf>
    <xf numFmtId="170" fontId="5" fillId="3" borderId="2" xfId="2" applyNumberFormat="1" applyFont="1" applyFill="1" applyBorder="1" applyAlignment="1" applyProtection="1">
      <alignment vertical="center"/>
    </xf>
    <xf numFmtId="170" fontId="5" fillId="3" borderId="0" xfId="2" applyNumberFormat="1" applyFont="1" applyFill="1" applyBorder="1" applyAlignment="1">
      <alignment vertical="center"/>
    </xf>
    <xf numFmtId="170" fontId="5" fillId="3" borderId="0" xfId="2" applyNumberFormat="1" applyFont="1" applyFill="1" applyBorder="1" applyAlignment="1" applyProtection="1">
      <alignment vertical="center"/>
    </xf>
    <xf numFmtId="37" fontId="5" fillId="2" borderId="0" xfId="2" applyNumberFormat="1" applyFont="1" applyFill="1" applyBorder="1" applyAlignment="1">
      <alignment vertical="center"/>
    </xf>
    <xf numFmtId="0" fontId="0" fillId="2" borderId="0" xfId="0" applyFill="1" applyProtection="1"/>
    <xf numFmtId="0" fontId="5" fillId="6" borderId="0" xfId="0" applyFont="1" applyFill="1" applyAlignment="1" applyProtection="1">
      <alignment vertical="center"/>
    </xf>
    <xf numFmtId="0" fontId="5" fillId="6" borderId="0" xfId="0" applyNumberFormat="1" applyFont="1" applyFill="1" applyAlignment="1" applyProtection="1">
      <alignment vertical="center"/>
    </xf>
    <xf numFmtId="168" fontId="5" fillId="6" borderId="0" xfId="0" applyNumberFormat="1" applyFont="1" applyFill="1" applyAlignment="1" applyProtection="1">
      <alignment vertical="center"/>
    </xf>
    <xf numFmtId="37" fontId="1" fillId="2" borderId="0" xfId="1" applyNumberFormat="1" applyFill="1" applyProtection="1"/>
    <xf numFmtId="37" fontId="5" fillId="2" borderId="0" xfId="2" applyNumberFormat="1" applyFont="1" applyFill="1" applyBorder="1" applyAlignment="1" applyProtection="1">
      <alignment vertical="center"/>
    </xf>
    <xf numFmtId="0" fontId="10" fillId="6" borderId="0" xfId="0" applyNumberFormat="1" applyFont="1" applyFill="1" applyAlignment="1" applyProtection="1">
      <alignment vertical="center"/>
    </xf>
    <xf numFmtId="0" fontId="0" fillId="6" borderId="0" xfId="0" applyFill="1" applyProtection="1"/>
    <xf numFmtId="37" fontId="5" fillId="2" borderId="0" xfId="1" applyNumberFormat="1" applyFont="1" applyFill="1" applyAlignment="1" applyProtection="1">
      <alignment vertical="center"/>
    </xf>
    <xf numFmtId="170" fontId="5" fillId="2" borderId="0" xfId="2" applyNumberFormat="1" applyFont="1" applyFill="1" applyAlignment="1" applyProtection="1">
      <alignment vertical="center"/>
    </xf>
    <xf numFmtId="0" fontId="13" fillId="4" borderId="0" xfId="0" applyNumberFormat="1" applyFont="1" applyFill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168" fontId="14" fillId="4" borderId="0" xfId="0" applyNumberFormat="1" applyFont="1" applyFill="1" applyAlignment="1" applyProtection="1">
      <alignment vertical="center"/>
    </xf>
    <xf numFmtId="0" fontId="12" fillId="6" borderId="0" xfId="0" applyNumberFormat="1" applyFont="1" applyFill="1" applyAlignment="1">
      <alignment vertical="center"/>
    </xf>
    <xf numFmtId="37" fontId="5" fillId="7" borderId="0" xfId="1" applyNumberFormat="1" applyFont="1" applyFill="1" applyAlignment="1">
      <alignment vertical="center"/>
    </xf>
    <xf numFmtId="170" fontId="5" fillId="7" borderId="0" xfId="2" applyNumberFormat="1" applyFont="1" applyFill="1" applyAlignment="1">
      <alignment vertical="center"/>
    </xf>
    <xf numFmtId="37" fontId="5" fillId="7" borderId="0" xfId="1" applyNumberFormat="1" applyFont="1" applyFill="1" applyAlignment="1" applyProtection="1">
      <alignment vertical="center"/>
    </xf>
    <xf numFmtId="170" fontId="5" fillId="7" borderId="0" xfId="2" applyNumberFormat="1" applyFont="1" applyFill="1" applyAlignment="1" applyProtection="1">
      <alignment vertical="center"/>
    </xf>
    <xf numFmtId="37" fontId="5" fillId="7" borderId="9" xfId="1" applyNumberFormat="1" applyFont="1" applyFill="1" applyBorder="1" applyAlignment="1">
      <alignment vertical="center"/>
    </xf>
    <xf numFmtId="170" fontId="5" fillId="2" borderId="1" xfId="2" applyNumberFormat="1" applyFont="1" applyFill="1" applyBorder="1" applyAlignment="1" applyProtection="1">
      <alignment horizontal="right" vertical="center"/>
      <protection locked="0"/>
    </xf>
    <xf numFmtId="37" fontId="5" fillId="7" borderId="0" xfId="1" applyNumberFormat="1" applyFont="1" applyFill="1" applyBorder="1" applyAlignment="1" applyProtection="1">
      <alignment vertical="center"/>
    </xf>
    <xf numFmtId="170" fontId="5" fillId="7" borderId="0" xfId="2" applyNumberFormat="1" applyFont="1" applyFill="1" applyBorder="1" applyAlignment="1" applyProtection="1">
      <alignment horizontal="right" vertical="center"/>
    </xf>
    <xf numFmtId="170" fontId="5" fillId="7" borderId="0" xfId="2" applyNumberFormat="1" applyFont="1" applyFill="1" applyBorder="1" applyAlignment="1" applyProtection="1">
      <alignment vertical="center"/>
    </xf>
    <xf numFmtId="0" fontId="12" fillId="6" borderId="0" xfId="0" applyNumberFormat="1" applyFont="1" applyFill="1" applyBorder="1" applyAlignment="1">
      <alignment vertical="center"/>
    </xf>
    <xf numFmtId="170" fontId="5" fillId="2" borderId="1" xfId="2" applyNumberFormat="1" applyFont="1" applyFill="1" applyBorder="1" applyAlignment="1">
      <alignment horizontal="right" vertical="center"/>
    </xf>
    <xf numFmtId="170" fontId="5" fillId="2" borderId="10" xfId="2" applyNumberFormat="1" applyFont="1" applyFill="1" applyBorder="1" applyAlignment="1" applyProtection="1">
      <alignment horizontal="right" vertical="center"/>
      <protection locked="0"/>
    </xf>
    <xf numFmtId="170" fontId="5" fillId="2" borderId="10" xfId="2" applyNumberFormat="1" applyFont="1" applyFill="1" applyBorder="1" applyAlignment="1">
      <alignment horizontal="right" vertical="center"/>
    </xf>
    <xf numFmtId="37" fontId="5" fillId="7" borderId="8" xfId="1" applyNumberFormat="1" applyFont="1" applyFill="1" applyBorder="1" applyAlignment="1" applyProtection="1">
      <alignment vertical="center"/>
    </xf>
    <xf numFmtId="37" fontId="5" fillId="7" borderId="11" xfId="1" applyNumberFormat="1" applyFont="1" applyFill="1" applyBorder="1" applyAlignment="1">
      <alignment vertical="center"/>
    </xf>
    <xf numFmtId="170" fontId="5" fillId="7" borderId="2" xfId="2" applyNumberFormat="1" applyFont="1" applyFill="1" applyBorder="1" applyAlignment="1">
      <alignment horizontal="right" vertical="center"/>
    </xf>
    <xf numFmtId="170" fontId="5" fillId="7" borderId="2" xfId="2" applyNumberFormat="1" applyFont="1" applyFill="1" applyBorder="1" applyAlignment="1" applyProtection="1">
      <alignment horizontal="right" vertical="center"/>
    </xf>
    <xf numFmtId="0" fontId="10" fillId="6" borderId="0" xfId="0" applyNumberFormat="1" applyFont="1" applyFill="1" applyAlignment="1">
      <alignment vertical="center"/>
    </xf>
    <xf numFmtId="0" fontId="0" fillId="6" borderId="0" xfId="0" applyFill="1"/>
    <xf numFmtId="37" fontId="5" fillId="7" borderId="2" xfId="1" applyNumberFormat="1" applyFont="1" applyFill="1" applyBorder="1" applyAlignment="1">
      <alignment vertical="center"/>
    </xf>
    <xf numFmtId="37" fontId="5" fillId="7" borderId="2" xfId="1" applyNumberFormat="1" applyFont="1" applyFill="1" applyBorder="1" applyAlignment="1" applyProtection="1">
      <alignment vertical="center"/>
    </xf>
    <xf numFmtId="37" fontId="5" fillId="2" borderId="0" xfId="1" applyNumberFormat="1" applyFont="1" applyFill="1" applyAlignment="1">
      <alignment vertical="center"/>
    </xf>
    <xf numFmtId="170" fontId="5" fillId="2" borderId="0" xfId="2" applyNumberFormat="1" applyFont="1" applyFill="1" applyAlignment="1">
      <alignment vertical="center"/>
    </xf>
    <xf numFmtId="0" fontId="13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168" fontId="14" fillId="4" borderId="0" xfId="0" applyNumberFormat="1" applyFont="1" applyFill="1" applyAlignment="1">
      <alignment vertical="center"/>
    </xf>
    <xf numFmtId="170" fontId="5" fillId="7" borderId="1" xfId="2" applyNumberFormat="1" applyFont="1" applyFill="1" applyBorder="1" applyAlignment="1">
      <alignment horizontal="right" vertical="center"/>
    </xf>
    <xf numFmtId="37" fontId="5" fillId="7" borderId="12" xfId="1" applyNumberFormat="1" applyFont="1" applyFill="1" applyBorder="1" applyAlignment="1">
      <alignment vertical="center"/>
    </xf>
    <xf numFmtId="170" fontId="5" fillId="7" borderId="13" xfId="2" applyNumberFormat="1" applyFont="1" applyFill="1" applyBorder="1" applyAlignment="1">
      <alignment vertical="center"/>
    </xf>
    <xf numFmtId="37" fontId="5" fillId="7" borderId="12" xfId="1" applyNumberFormat="1" applyFont="1" applyFill="1" applyBorder="1" applyAlignment="1" applyProtection="1">
      <alignment vertical="center"/>
    </xf>
    <xf numFmtId="170" fontId="5" fillId="7" borderId="12" xfId="2" applyNumberFormat="1" applyFont="1" applyFill="1" applyBorder="1" applyAlignment="1" applyProtection="1">
      <alignment vertical="center"/>
    </xf>
    <xf numFmtId="170" fontId="5" fillId="7" borderId="0" xfId="2" applyNumberFormat="1" applyFont="1" applyFill="1" applyBorder="1" applyAlignment="1">
      <alignment horizontal="right" vertical="center"/>
    </xf>
    <xf numFmtId="37" fontId="5" fillId="2" borderId="14" xfId="1" applyNumberFormat="1" applyFont="1" applyFill="1" applyBorder="1" applyAlignment="1" applyProtection="1">
      <alignment vertical="center"/>
      <protection locked="0"/>
    </xf>
    <xf numFmtId="170" fontId="5" fillId="7" borderId="15" xfId="2" applyNumberFormat="1" applyFont="1" applyFill="1" applyBorder="1" applyAlignment="1">
      <alignment horizontal="right" vertical="center"/>
    </xf>
    <xf numFmtId="170" fontId="5" fillId="7" borderId="13" xfId="2" applyNumberFormat="1" applyFont="1" applyFill="1" applyBorder="1" applyAlignment="1" applyProtection="1">
      <alignment horizontal="right" vertical="center"/>
    </xf>
    <xf numFmtId="37" fontId="5" fillId="7" borderId="13" xfId="1" applyNumberFormat="1" applyFont="1" applyFill="1" applyBorder="1" applyAlignment="1">
      <alignment vertical="center"/>
    </xf>
    <xf numFmtId="170" fontId="5" fillId="7" borderId="13" xfId="2" applyNumberFormat="1" applyFont="1" applyFill="1" applyBorder="1" applyAlignment="1" applyProtection="1">
      <alignment vertical="center"/>
    </xf>
    <xf numFmtId="37" fontId="5" fillId="7" borderId="0" xfId="1" applyNumberFormat="1" applyFont="1" applyFill="1" applyBorder="1" applyAlignment="1">
      <alignment vertical="center"/>
    </xf>
    <xf numFmtId="170" fontId="5" fillId="7" borderId="0" xfId="2" applyNumberFormat="1" applyFont="1" applyFill="1" applyBorder="1" applyAlignment="1">
      <alignment vertical="center"/>
    </xf>
    <xf numFmtId="170" fontId="5" fillId="7" borderId="2" xfId="2" applyNumberFormat="1" applyFont="1" applyFill="1" applyBorder="1" applyAlignment="1">
      <alignment vertical="center"/>
    </xf>
    <xf numFmtId="170" fontId="5" fillId="7" borderId="2" xfId="2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12" fillId="2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vertical="center"/>
    </xf>
    <xf numFmtId="0" fontId="13" fillId="4" borderId="16" xfId="0" applyNumberFormat="1" applyFont="1" applyFill="1" applyBorder="1" applyAlignment="1">
      <alignment vertical="center"/>
    </xf>
    <xf numFmtId="0" fontId="14" fillId="4" borderId="2" xfId="0" applyFont="1" applyFill="1" applyBorder="1"/>
    <xf numFmtId="168" fontId="14" fillId="4" borderId="17" xfId="0" applyNumberFormat="1" applyFont="1" applyFill="1" applyBorder="1" applyAlignment="1">
      <alignment vertical="center"/>
    </xf>
    <xf numFmtId="37" fontId="12" fillId="6" borderId="2" xfId="1" applyNumberFormat="1" applyFont="1" applyFill="1" applyBorder="1" applyAlignment="1">
      <alignment vertical="center"/>
    </xf>
    <xf numFmtId="170" fontId="12" fillId="6" borderId="2" xfId="2" applyNumberFormat="1" applyFont="1" applyFill="1" applyBorder="1" applyAlignment="1">
      <alignment vertical="center"/>
    </xf>
    <xf numFmtId="37" fontId="12" fillId="6" borderId="2" xfId="1" applyNumberFormat="1" applyFont="1" applyFill="1" applyBorder="1" applyAlignment="1" applyProtection="1">
      <alignment vertical="center"/>
    </xf>
    <xf numFmtId="170" fontId="12" fillId="6" borderId="2" xfId="2" applyNumberFormat="1" applyFont="1" applyFill="1" applyBorder="1" applyAlignment="1" applyProtection="1">
      <alignment vertical="center"/>
    </xf>
    <xf numFmtId="37" fontId="12" fillId="2" borderId="0" xfId="2" applyNumberFormat="1" applyFont="1" applyFill="1" applyBorder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37" fontId="12" fillId="2" borderId="0" xfId="1" applyNumberFormat="1" applyFont="1" applyFill="1" applyBorder="1" applyAlignment="1">
      <alignment vertical="center"/>
    </xf>
    <xf numFmtId="170" fontId="12" fillId="2" borderId="0" xfId="2" applyNumberFormat="1" applyFont="1" applyFill="1" applyBorder="1" applyAlignment="1">
      <alignment vertical="center"/>
    </xf>
    <xf numFmtId="37" fontId="12" fillId="2" borderId="0" xfId="1" applyNumberFormat="1" applyFont="1" applyFill="1" applyBorder="1" applyAlignment="1" applyProtection="1">
      <alignment vertical="center"/>
    </xf>
    <xf numFmtId="170" fontId="12" fillId="2" borderId="0" xfId="2" applyNumberFormat="1" applyFont="1" applyFill="1" applyBorder="1" applyAlignment="1" applyProtection="1">
      <alignment vertical="center"/>
    </xf>
    <xf numFmtId="0" fontId="0" fillId="2" borderId="0" xfId="0" applyFill="1" applyAlignment="1"/>
    <xf numFmtId="0" fontId="13" fillId="4" borderId="18" xfId="0" applyNumberFormat="1" applyFont="1" applyFill="1" applyBorder="1" applyAlignment="1"/>
    <xf numFmtId="0" fontId="14" fillId="4" borderId="19" xfId="0" applyFont="1" applyFill="1" applyBorder="1" applyAlignment="1"/>
    <xf numFmtId="168" fontId="14" fillId="4" borderId="20" xfId="0" applyNumberFormat="1" applyFont="1" applyFill="1" applyBorder="1" applyAlignment="1"/>
    <xf numFmtId="37" fontId="12" fillId="6" borderId="21" xfId="1" applyNumberFormat="1" applyFont="1" applyFill="1" applyBorder="1" applyAlignment="1"/>
    <xf numFmtId="170" fontId="12" fillId="6" borderId="21" xfId="2" applyNumberFormat="1" applyFont="1" applyFill="1" applyBorder="1" applyAlignment="1"/>
    <xf numFmtId="37" fontId="12" fillId="6" borderId="21" xfId="1" applyNumberFormat="1" applyFont="1" applyFill="1" applyBorder="1" applyAlignment="1" applyProtection="1"/>
    <xf numFmtId="170" fontId="12" fillId="6" borderId="21" xfId="2" applyNumberFormat="1" applyFont="1" applyFill="1" applyBorder="1" applyAlignment="1" applyProtection="1"/>
    <xf numFmtId="37" fontId="5" fillId="2" borderId="0" xfId="2" applyNumberFormat="1" applyFont="1" applyFill="1" applyBorder="1" applyAlignment="1"/>
    <xf numFmtId="165" fontId="1" fillId="2" borderId="0" xfId="1" applyNumberFormat="1" applyFill="1"/>
    <xf numFmtId="165" fontId="1" fillId="2" borderId="0" xfId="1" applyNumberFormat="1" applyFill="1" applyProtection="1"/>
    <xf numFmtId="0" fontId="14" fillId="4" borderId="17" xfId="0" applyFont="1" applyFill="1" applyBorder="1" applyAlignment="1">
      <alignment vertical="center"/>
    </xf>
    <xf numFmtId="37" fontId="15" fillId="2" borderId="0" xfId="1" applyNumberFormat="1" applyFont="1" applyFill="1" applyAlignment="1">
      <alignment horizontal="center" vertical="center" wrapText="1"/>
    </xf>
    <xf numFmtId="0" fontId="12" fillId="6" borderId="0" xfId="0" applyFont="1" applyFill="1"/>
    <xf numFmtId="37" fontId="1" fillId="8" borderId="0" xfId="1" applyNumberFormat="1" applyFill="1"/>
    <xf numFmtId="165" fontId="1" fillId="8" borderId="0" xfId="1" applyNumberFormat="1" applyFill="1"/>
    <xf numFmtId="37" fontId="1" fillId="8" borderId="0" xfId="1" applyNumberFormat="1" applyFill="1" applyProtection="1"/>
    <xf numFmtId="165" fontId="1" fillId="8" borderId="0" xfId="1" applyNumberFormat="1" applyFill="1" applyProtection="1"/>
    <xf numFmtId="37" fontId="1" fillId="2" borderId="0" xfId="2" applyNumberFormat="1" applyFill="1"/>
    <xf numFmtId="170" fontId="1" fillId="8" borderId="0" xfId="1" applyNumberFormat="1" applyFill="1"/>
    <xf numFmtId="37" fontId="5" fillId="8" borderId="0" xfId="1" applyNumberFormat="1" applyFont="1" applyFill="1" applyAlignment="1" applyProtection="1">
      <alignment vertical="center"/>
    </xf>
    <xf numFmtId="170" fontId="1" fillId="8" borderId="0" xfId="1" applyNumberFormat="1" applyFill="1" applyProtection="1"/>
    <xf numFmtId="164" fontId="0" fillId="2" borderId="1" xfId="0" applyNumberFormat="1" applyFill="1" applyBorder="1" applyProtection="1">
      <protection locked="0"/>
    </xf>
    <xf numFmtId="170" fontId="1" fillId="8" borderId="7" xfId="1" applyNumberFormat="1" applyFill="1" applyBorder="1"/>
    <xf numFmtId="37" fontId="5" fillId="8" borderId="8" xfId="1" applyNumberFormat="1" applyFont="1" applyFill="1" applyBorder="1" applyAlignment="1" applyProtection="1">
      <alignment vertical="center"/>
    </xf>
    <xf numFmtId="170" fontId="1" fillId="8" borderId="8" xfId="1" applyNumberFormat="1" applyFill="1" applyBorder="1" applyProtection="1"/>
    <xf numFmtId="0" fontId="12" fillId="6" borderId="0" xfId="0" applyFont="1" applyFill="1" applyAlignment="1">
      <alignment vertical="center"/>
    </xf>
    <xf numFmtId="37" fontId="12" fillId="8" borderId="0" xfId="1" applyNumberFormat="1" applyFont="1" applyFill="1"/>
    <xf numFmtId="170" fontId="12" fillId="8" borderId="0" xfId="1" applyNumberFormat="1" applyFont="1" applyFill="1"/>
    <xf numFmtId="37" fontId="12" fillId="8" borderId="0" xfId="1" applyNumberFormat="1" applyFont="1" applyFill="1" applyProtection="1"/>
    <xf numFmtId="170" fontId="12" fillId="8" borderId="0" xfId="1" applyNumberFormat="1" applyFont="1" applyFill="1" applyProtection="1"/>
    <xf numFmtId="170" fontId="1" fillId="2" borderId="1" xfId="1" applyNumberFormat="1" applyFill="1" applyBorder="1" applyProtection="1">
      <protection locked="0"/>
    </xf>
    <xf numFmtId="37" fontId="12" fillId="8" borderId="8" xfId="1" applyNumberFormat="1" applyFont="1" applyFill="1" applyBorder="1"/>
    <xf numFmtId="170" fontId="12" fillId="8" borderId="8" xfId="1" applyNumberFormat="1" applyFont="1" applyFill="1" applyBorder="1"/>
    <xf numFmtId="37" fontId="12" fillId="8" borderId="8" xfId="1" applyNumberFormat="1" applyFont="1" applyFill="1" applyBorder="1" applyProtection="1"/>
    <xf numFmtId="170" fontId="12" fillId="8" borderId="8" xfId="1" applyNumberFormat="1" applyFont="1" applyFill="1" applyBorder="1" applyProtection="1"/>
    <xf numFmtId="0" fontId="10" fillId="6" borderId="0" xfId="0" applyFont="1" applyFill="1"/>
    <xf numFmtId="37" fontId="12" fillId="8" borderId="0" xfId="1" applyNumberFormat="1" applyFont="1" applyFill="1" applyBorder="1"/>
    <xf numFmtId="170" fontId="12" fillId="8" borderId="0" xfId="1" applyNumberFormat="1" applyFont="1" applyFill="1" applyBorder="1"/>
    <xf numFmtId="37" fontId="12" fillId="8" borderId="0" xfId="1" applyNumberFormat="1" applyFont="1" applyFill="1" applyBorder="1" applyProtection="1"/>
    <xf numFmtId="170" fontId="12" fillId="8" borderId="0" xfId="1" applyNumberFormat="1" applyFont="1" applyFill="1" applyBorder="1" applyProtection="1"/>
    <xf numFmtId="0" fontId="14" fillId="2" borderId="0" xfId="0" applyFont="1" applyFill="1"/>
    <xf numFmtId="0" fontId="13" fillId="4" borderId="0" xfId="0" applyFont="1" applyFill="1"/>
    <xf numFmtId="0" fontId="14" fillId="4" borderId="0" xfId="0" applyFont="1" applyFill="1"/>
    <xf numFmtId="37" fontId="12" fillId="6" borderId="2" xfId="1" applyNumberFormat="1" applyFont="1" applyFill="1" applyBorder="1"/>
    <xf numFmtId="170" fontId="12" fillId="6" borderId="2" xfId="1" applyNumberFormat="1" applyFont="1" applyFill="1" applyBorder="1"/>
    <xf numFmtId="37" fontId="12" fillId="6" borderId="2" xfId="1" applyNumberFormat="1" applyFont="1" applyFill="1" applyBorder="1" applyProtection="1"/>
    <xf numFmtId="170" fontId="12" fillId="6" borderId="2" xfId="1" applyNumberFormat="1" applyFont="1" applyFill="1" applyBorder="1" applyProtection="1"/>
    <xf numFmtId="37" fontId="12" fillId="2" borderId="0" xfId="1" applyNumberFormat="1" applyFont="1" applyFill="1"/>
    <xf numFmtId="170" fontId="12" fillId="2" borderId="0" xfId="1" applyNumberFormat="1" applyFont="1" applyFill="1"/>
    <xf numFmtId="37" fontId="12" fillId="2" borderId="0" xfId="1" applyNumberFormat="1" applyFont="1" applyFill="1" applyProtection="1"/>
    <xf numFmtId="170" fontId="12" fillId="2" borderId="0" xfId="1" applyNumberFormat="1" applyFont="1" applyFill="1" applyProtection="1"/>
    <xf numFmtId="37" fontId="1" fillId="9" borderId="0" xfId="1" applyNumberFormat="1" applyFill="1"/>
    <xf numFmtId="170" fontId="1" fillId="9" borderId="0" xfId="1" applyNumberFormat="1" applyFill="1"/>
    <xf numFmtId="37" fontId="1" fillId="9" borderId="0" xfId="1" applyNumberFormat="1" applyFill="1" applyProtection="1"/>
    <xf numFmtId="170" fontId="1" fillId="9" borderId="0" xfId="1" applyNumberFormat="1" applyFill="1" applyProtection="1"/>
    <xf numFmtId="37" fontId="5" fillId="9" borderId="0" xfId="1" applyNumberFormat="1" applyFont="1" applyFill="1" applyAlignment="1" applyProtection="1">
      <alignment vertical="center"/>
    </xf>
    <xf numFmtId="170" fontId="1" fillId="9" borderId="7" xfId="1" applyNumberFormat="1" applyFill="1" applyBorder="1"/>
    <xf numFmtId="37" fontId="5" fillId="9" borderId="8" xfId="1" applyNumberFormat="1" applyFont="1" applyFill="1" applyBorder="1" applyAlignment="1" applyProtection="1">
      <alignment vertical="center"/>
    </xf>
    <xf numFmtId="170" fontId="1" fillId="9" borderId="8" xfId="1" applyNumberFormat="1" applyFill="1" applyBorder="1" applyProtection="1"/>
    <xf numFmtId="37" fontId="12" fillId="9" borderId="0" xfId="1" applyNumberFormat="1" applyFont="1" applyFill="1"/>
    <xf numFmtId="170" fontId="12" fillId="9" borderId="0" xfId="1" applyNumberFormat="1" applyFont="1" applyFill="1"/>
    <xf numFmtId="37" fontId="12" fillId="9" borderId="0" xfId="1" applyNumberFormat="1" applyFont="1" applyFill="1" applyProtection="1"/>
    <xf numFmtId="170" fontId="12" fillId="9" borderId="0" xfId="1" applyNumberFormat="1" applyFont="1" applyFill="1" applyProtection="1"/>
    <xf numFmtId="37" fontId="12" fillId="9" borderId="0" xfId="1" applyNumberFormat="1" applyFont="1" applyFill="1" applyProtection="1">
      <protection locked="0"/>
    </xf>
    <xf numFmtId="37" fontId="5" fillId="2" borderId="1" xfId="1" applyNumberFormat="1" applyFont="1" applyFill="1" applyBorder="1" applyAlignment="1">
      <alignment vertical="center"/>
    </xf>
    <xf numFmtId="170" fontId="5" fillId="9" borderId="8" xfId="2" applyNumberFormat="1" applyFont="1" applyFill="1" applyBorder="1" applyAlignment="1" applyProtection="1">
      <alignment horizontal="right"/>
    </xf>
    <xf numFmtId="37" fontId="12" fillId="9" borderId="2" xfId="1" applyNumberFormat="1" applyFont="1" applyFill="1" applyBorder="1"/>
    <xf numFmtId="170" fontId="12" fillId="9" borderId="8" xfId="2" applyNumberFormat="1" applyFont="1" applyFill="1" applyBorder="1"/>
    <xf numFmtId="37" fontId="12" fillId="9" borderId="2" xfId="1" applyNumberFormat="1" applyFont="1" applyFill="1" applyBorder="1" applyProtection="1"/>
    <xf numFmtId="170" fontId="12" fillId="9" borderId="8" xfId="2" applyNumberFormat="1" applyFont="1" applyFill="1" applyBorder="1" applyProtection="1"/>
    <xf numFmtId="170" fontId="1" fillId="2" borderId="0" xfId="2" applyNumberFormat="1" applyFill="1"/>
    <xf numFmtId="170" fontId="1" fillId="2" borderId="0" xfId="2" applyNumberFormat="1" applyFill="1" applyProtection="1"/>
    <xf numFmtId="0" fontId="0" fillId="2" borderId="0" xfId="0" applyFill="1" applyAlignment="1">
      <alignment vertical="center"/>
    </xf>
    <xf numFmtId="0" fontId="13" fillId="4" borderId="18" xfId="0" applyNumberFormat="1" applyFont="1" applyFill="1" applyBorder="1" applyAlignment="1">
      <alignment vertical="center"/>
    </xf>
    <xf numFmtId="0" fontId="14" fillId="4" borderId="19" xfId="0" applyFont="1" applyFill="1" applyBorder="1" applyAlignment="1">
      <alignment vertical="center"/>
    </xf>
    <xf numFmtId="0" fontId="14" fillId="4" borderId="20" xfId="0" applyFont="1" applyFill="1" applyBorder="1" applyAlignment="1">
      <alignment vertical="center"/>
    </xf>
    <xf numFmtId="171" fontId="12" fillId="6" borderId="18" xfId="1" applyNumberFormat="1" applyFont="1" applyFill="1" applyBorder="1" applyAlignment="1">
      <alignment vertical="center"/>
    </xf>
    <xf numFmtId="170" fontId="12" fillId="6" borderId="20" xfId="2" applyNumberFormat="1" applyFont="1" applyFill="1" applyBorder="1" applyAlignment="1">
      <alignment vertical="center"/>
    </xf>
    <xf numFmtId="171" fontId="12" fillId="6" borderId="18" xfId="1" applyNumberFormat="1" applyFont="1" applyFill="1" applyBorder="1" applyAlignment="1" applyProtection="1">
      <alignment vertical="center"/>
    </xf>
    <xf numFmtId="170" fontId="12" fillId="6" borderId="20" xfId="2" applyNumberFormat="1" applyFont="1" applyFill="1" applyBorder="1" applyAlignment="1" applyProtection="1">
      <alignment vertical="center"/>
    </xf>
    <xf numFmtId="37" fontId="1" fillId="2" borderId="0" xfId="2" applyNumberFormat="1" applyFill="1" applyBorder="1" applyAlignment="1">
      <alignment vertical="center"/>
    </xf>
    <xf numFmtId="0" fontId="0" fillId="2" borderId="0" xfId="0" applyNumberFormat="1" applyFill="1" applyProtection="1"/>
    <xf numFmtId="165" fontId="0" fillId="2" borderId="0" xfId="0" applyNumberFormat="1" applyFill="1" applyProtection="1"/>
    <xf numFmtId="166" fontId="11" fillId="3" borderId="1" xfId="0" applyNumberFormat="1" applyFont="1" applyFill="1" applyBorder="1" applyAlignment="1" applyProtection="1">
      <alignment horizontal="center"/>
      <protection locked="0"/>
    </xf>
    <xf numFmtId="0" fontId="5" fillId="6" borderId="0" xfId="0" applyFont="1" applyFill="1" applyBorder="1" applyAlignment="1">
      <alignment vertical="center"/>
    </xf>
    <xf numFmtId="168" fontId="5" fillId="6" borderId="0" xfId="0" applyNumberFormat="1" applyFont="1" applyFill="1" applyBorder="1" applyAlignment="1">
      <alignment vertical="center"/>
    </xf>
    <xf numFmtId="0" fontId="10" fillId="6" borderId="0" xfId="0" applyNumberFormat="1" applyFont="1" applyFill="1" applyBorder="1" applyAlignment="1">
      <alignment vertical="center"/>
    </xf>
    <xf numFmtId="0" fontId="5" fillId="6" borderId="0" xfId="0" applyNumberFormat="1" applyFont="1" applyFill="1" applyBorder="1" applyAlignment="1">
      <alignment vertical="center"/>
    </xf>
    <xf numFmtId="0" fontId="8" fillId="6" borderId="0" xfId="0" applyNumberFormat="1" applyFont="1" applyFill="1" applyBorder="1" applyAlignment="1">
      <alignment vertical="center"/>
    </xf>
    <xf numFmtId="0" fontId="12" fillId="6" borderId="0" xfId="0" applyFont="1" applyFill="1" applyBorder="1"/>
    <xf numFmtId="0" fontId="5" fillId="6" borderId="0" xfId="0" applyFont="1" applyFill="1" applyBorder="1"/>
    <xf numFmtId="0" fontId="0" fillId="6" borderId="0" xfId="0" applyFill="1" applyBorder="1"/>
    <xf numFmtId="0" fontId="14" fillId="4" borderId="19" xfId="0" applyFont="1" applyFill="1" applyBorder="1"/>
    <xf numFmtId="0" fontId="14" fillId="4" borderId="20" xfId="0" applyFont="1" applyFill="1" applyBorder="1"/>
    <xf numFmtId="37" fontId="1" fillId="2" borderId="0" xfId="2" applyNumberFormat="1" applyFill="1" applyBorder="1"/>
    <xf numFmtId="165" fontId="12" fillId="2" borderId="0" xfId="0" applyNumberFormat="1" applyFont="1" applyFill="1" applyProtection="1"/>
    <xf numFmtId="173" fontId="12" fillId="6" borderId="18" xfId="2" applyNumberFormat="1" applyFont="1" applyFill="1" applyBorder="1" applyAlignment="1">
      <alignment horizontal="right"/>
    </xf>
    <xf numFmtId="173" fontId="12" fillId="6" borderId="20" xfId="2" applyNumberFormat="1" applyFont="1" applyFill="1" applyBorder="1" applyAlignment="1">
      <alignment horizontal="right"/>
    </xf>
    <xf numFmtId="173" fontId="12" fillId="6" borderId="18" xfId="2" applyNumberFormat="1" applyFont="1" applyFill="1" applyBorder="1" applyAlignment="1" applyProtection="1">
      <alignment horizontal="right"/>
    </xf>
    <xf numFmtId="173" fontId="12" fillId="6" borderId="20" xfId="2" applyNumberFormat="1" applyFont="1" applyFill="1" applyBorder="1" applyAlignment="1" applyProtection="1">
      <alignment horizontal="right"/>
    </xf>
    <xf numFmtId="173" fontId="12" fillId="9" borderId="0" xfId="2" applyNumberFormat="1" applyFont="1" applyFill="1" applyBorder="1" applyAlignment="1" applyProtection="1">
      <alignment horizontal="right"/>
      <protection locked="0"/>
    </xf>
    <xf numFmtId="173" fontId="12" fillId="9" borderId="0" xfId="2" applyNumberFormat="1" applyFont="1" applyFill="1" applyBorder="1" applyAlignment="1" applyProtection="1">
      <alignment horizontal="right"/>
    </xf>
    <xf numFmtId="173" fontId="12" fillId="8" borderId="0" xfId="2" applyNumberFormat="1" applyFont="1" applyFill="1" applyBorder="1" applyAlignment="1" applyProtection="1">
      <alignment horizontal="right"/>
      <protection locked="0"/>
    </xf>
    <xf numFmtId="173" fontId="12" fillId="8" borderId="0" xfId="2" applyNumberFormat="1" applyFont="1" applyFill="1" applyBorder="1" applyAlignment="1" applyProtection="1">
      <alignment horizontal="right"/>
    </xf>
    <xf numFmtId="173" fontId="12" fillId="8" borderId="23" xfId="2" applyNumberFormat="1" applyFont="1" applyFill="1" applyBorder="1" applyAlignment="1" applyProtection="1">
      <alignment horizontal="right"/>
      <protection locked="0"/>
    </xf>
    <xf numFmtId="172" fontId="12" fillId="7" borderId="2" xfId="2" applyNumberFormat="1" applyFont="1" applyFill="1" applyBorder="1" applyAlignment="1" applyProtection="1">
      <alignment horizontal="right" vertical="center"/>
      <protection locked="0"/>
    </xf>
    <xf numFmtId="172" fontId="12" fillId="7" borderId="2" xfId="2" applyNumberFormat="1" applyFont="1" applyFill="1" applyBorder="1" applyAlignment="1" applyProtection="1">
      <alignment horizontal="right" vertical="center"/>
    </xf>
    <xf numFmtId="173" fontId="12" fillId="8" borderId="23" xfId="2" applyNumberFormat="1" applyFont="1" applyFill="1" applyBorder="1" applyAlignment="1" applyProtection="1">
      <alignment horizontal="right"/>
    </xf>
    <xf numFmtId="172" fontId="12" fillId="7" borderId="0" xfId="2" applyNumberFormat="1" applyFont="1" applyFill="1" applyBorder="1" applyAlignment="1" applyProtection="1">
      <alignment horizontal="right" vertical="center"/>
      <protection locked="0"/>
    </xf>
    <xf numFmtId="172" fontId="12" fillId="7" borderId="0" xfId="2" applyNumberFormat="1" applyFont="1" applyFill="1" applyBorder="1" applyAlignment="1" applyProtection="1">
      <alignment horizontal="right" vertical="center"/>
    </xf>
    <xf numFmtId="0" fontId="15" fillId="5" borderId="5" xfId="0" applyNumberFormat="1" applyFont="1" applyFill="1" applyBorder="1" applyAlignment="1">
      <alignment horizontal="center" vertical="center" wrapText="1"/>
    </xf>
    <xf numFmtId="0" fontId="15" fillId="5" borderId="6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 wrapText="1"/>
    </xf>
    <xf numFmtId="0" fontId="15" fillId="5" borderId="22" xfId="0" applyFont="1" applyFill="1" applyBorder="1" applyAlignment="1" applyProtection="1">
      <alignment horizontal="center" vertical="center" wrapText="1"/>
      <protection locked="0"/>
    </xf>
    <xf numFmtId="0" fontId="15" fillId="5" borderId="3" xfId="0" applyNumberFormat="1" applyFont="1" applyFill="1" applyBorder="1" applyAlignment="1">
      <alignment horizontal="center" vertical="center" wrapText="1"/>
    </xf>
    <xf numFmtId="0" fontId="15" fillId="5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bodellconsult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121920</xdr:rowOff>
    </xdr:from>
    <xdr:to>
      <xdr:col>16</xdr:col>
      <xdr:colOff>548640</xdr:colOff>
      <xdr:row>26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1460" y="121920"/>
          <a:ext cx="10050780" cy="476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following is a modification to a budget writing spreadsheet from restaurantowner.com.  The operating budget-sample tab is an exact sample of their budget worksheet. </a:t>
          </a:r>
        </a:p>
        <a:p>
          <a:endParaRPr lang="en-US" sz="1100"/>
        </a:p>
        <a:p>
          <a:r>
            <a:rPr lang="en-US" sz="1100"/>
            <a:t>For this lesson, we will be writing a budget for the month of February, using  January as the baseline.  I included the "sample" as a guide as to what a completed budget might look like. When complete, answer the questions under the "analysis" tab. </a:t>
          </a:r>
        </a:p>
        <a:p>
          <a:r>
            <a:rPr lang="en-US" sz="1100"/>
            <a:t>If</a:t>
          </a:r>
          <a:r>
            <a:rPr lang="en-US" sz="1100" baseline="0"/>
            <a:t> you unsure about how the cells are formulated, click on them and see the underlying formula.</a:t>
          </a:r>
          <a:endParaRPr lang="en-US" sz="1100"/>
        </a:p>
        <a:p>
          <a:endParaRPr lang="en-US" sz="1100"/>
        </a:p>
        <a:p>
          <a:r>
            <a:rPr lang="en-US" sz="1100"/>
            <a:t>To help write your budget, this is what we know: </a:t>
          </a:r>
        </a:p>
        <a:p>
          <a:endParaRPr lang="en-US" sz="1100"/>
        </a:p>
        <a:p>
          <a:r>
            <a:rPr lang="en-US" sz="1100"/>
            <a:t>The restaurant is considered to be casual, high volume, located in a tourist area but January/February is off season</a:t>
          </a:r>
        </a:p>
        <a:p>
          <a:r>
            <a:rPr lang="en-US" sz="1100"/>
            <a:t>Bar business makes up a significant amount  of revenue</a:t>
          </a:r>
        </a:p>
        <a:p>
          <a:r>
            <a:rPr lang="en-US" sz="1100"/>
            <a:t>The location is weather dependent</a:t>
          </a:r>
        </a:p>
        <a:p>
          <a:r>
            <a:rPr lang="en-US" sz="1100"/>
            <a:t>The economy, as we are aware, is coming out of a  recession on  a slight upswing. </a:t>
          </a:r>
        </a:p>
        <a:p>
          <a:r>
            <a:rPr lang="en-US" sz="1100"/>
            <a:t>The company is committed to an aggressive marketing campaign</a:t>
          </a:r>
        </a:p>
        <a:p>
          <a:r>
            <a:rPr lang="en-US" sz="1100"/>
            <a:t>Gas prices are lower than they have been in years</a:t>
          </a:r>
        </a:p>
        <a:p>
          <a:r>
            <a:rPr lang="en-US" sz="1100"/>
            <a:t>Competition is steep but the weaker businesses are finding it more difficult to compete. Two restaurants within a half mile radius have closed during the past year. </a:t>
          </a:r>
        </a:p>
        <a:p>
          <a:r>
            <a:rPr lang="en-US" sz="1100"/>
            <a:t>Menu prices have increased twice since last year and no further increases are planned between now and February. </a:t>
          </a:r>
        </a:p>
        <a:p>
          <a:r>
            <a:rPr lang="en-US" sz="1100"/>
            <a:t>A new chef has taken over in January and is focused on lowering the food cost.</a:t>
          </a:r>
        </a:p>
        <a:p>
          <a:r>
            <a:rPr lang="en-US" sz="1100"/>
            <a:t>A floor manager has recently resigned ($ 30K annually and there are no immediate plans to replace that position. The rest of the mgt. team is expecting a modest increase in salary.</a:t>
          </a:r>
        </a:p>
        <a:p>
          <a:r>
            <a:rPr lang="en-US" sz="1100"/>
            <a:t>The owner is adamant about not seeing a reduction in net income</a:t>
          </a:r>
        </a:p>
        <a:p>
          <a:endParaRPr lang="en-US" sz="1100"/>
        </a:p>
        <a:p>
          <a:r>
            <a:rPr lang="en-US" sz="1100"/>
            <a:t> This is an assignment that will require you to make a fair amount of assumptions. There is no right answer to this activity but one that will hopefully underscore both the process and the challenge of budget writing.  Have fun. 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2</xdr:row>
      <xdr:rowOff>144780</xdr:rowOff>
    </xdr:from>
    <xdr:to>
      <xdr:col>12</xdr:col>
      <xdr:colOff>175260</xdr:colOff>
      <xdr:row>20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45820" y="510540"/>
          <a:ext cx="664464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Answer the following questions:</a:t>
          </a:r>
        </a:p>
        <a:p>
          <a:endParaRPr lang="en-US" sz="1100"/>
        </a:p>
        <a:p>
          <a:r>
            <a:rPr lang="en-US" sz="1100"/>
            <a:t>1- What other information would have been helpful to do this with more accuracy?</a:t>
          </a:r>
        </a:p>
        <a:p>
          <a:endParaRPr lang="en-US" sz="1100"/>
        </a:p>
        <a:p>
          <a:r>
            <a:rPr lang="en-US" sz="1100"/>
            <a:t>2- What are the biggest</a:t>
          </a:r>
          <a:r>
            <a:rPr lang="en-US" sz="1100" baseline="0"/>
            <a:t> changes you see as compared to the January budget/actual numbers?</a:t>
          </a:r>
        </a:p>
        <a:p>
          <a:endParaRPr lang="en-US" sz="1100" baseline="0"/>
        </a:p>
        <a:p>
          <a:r>
            <a:rPr lang="en-US" sz="1100" baseline="0"/>
            <a:t>3- What can you do increase the net income before taxes? The current sub 4% is barely breaking even.</a:t>
          </a:r>
        </a:p>
        <a:p>
          <a:endParaRPr lang="en-US" sz="1100" baseline="0"/>
        </a:p>
        <a:p>
          <a:r>
            <a:rPr lang="en-US" sz="1100" baseline="0"/>
            <a:t>4- What did you learn from this process?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0</xdr:rowOff>
    </xdr:from>
    <xdr:to>
      <xdr:col>4</xdr:col>
      <xdr:colOff>266700</xdr:colOff>
      <xdr:row>1</xdr:row>
      <xdr:rowOff>7620</xdr:rowOff>
    </xdr:to>
    <xdr:pic>
      <xdr:nvPicPr>
        <xdr:cNvPr id="2" name="Pictur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9372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0</xdr:row>
      <xdr:rowOff>144780</xdr:rowOff>
    </xdr:from>
    <xdr:to>
      <xdr:col>5</xdr:col>
      <xdr:colOff>381000</xdr:colOff>
      <xdr:row>1</xdr:row>
      <xdr:rowOff>0</xdr:rowOff>
    </xdr:to>
    <xdr:pic>
      <xdr:nvPicPr>
        <xdr:cNvPr id="3" name="Picture 1107" descr="logo15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44780"/>
          <a:ext cx="12573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37" workbookViewId="0">
      <selection activeCell="M2" sqref="M2"/>
    </sheetView>
  </sheetViews>
  <sheetFormatPr defaultRowHeight="14.4" x14ac:dyDescent="0.3"/>
  <cols>
    <col min="7" max="7" width="12.109375" bestFit="1" customWidth="1"/>
    <col min="10" max="10" width="12.109375" bestFit="1" customWidth="1"/>
  </cols>
  <sheetData>
    <row r="1" spans="1:14" ht="18" x14ac:dyDescent="0.35">
      <c r="A1" s="8" t="s">
        <v>0</v>
      </c>
    </row>
    <row r="2" spans="1:14" ht="43.2" x14ac:dyDescent="0.3">
      <c r="G2" s="1" t="s">
        <v>219</v>
      </c>
      <c r="H2" s="5" t="s">
        <v>64</v>
      </c>
      <c r="J2" s="1" t="s">
        <v>220</v>
      </c>
      <c r="K2" t="s">
        <v>64</v>
      </c>
      <c r="M2" s="1" t="s">
        <v>221</v>
      </c>
      <c r="N2" t="s">
        <v>64</v>
      </c>
    </row>
    <row r="3" spans="1:14" x14ac:dyDescent="0.3">
      <c r="K3" s="5"/>
      <c r="M3" s="4"/>
      <c r="N3" s="7"/>
    </row>
    <row r="4" spans="1:14" ht="15.6" x14ac:dyDescent="0.3">
      <c r="A4" s="3" t="s">
        <v>11</v>
      </c>
      <c r="G4" s="4"/>
      <c r="H4" s="4"/>
      <c r="I4" s="4"/>
      <c r="J4" s="4"/>
      <c r="K4" s="6"/>
      <c r="M4" s="4"/>
      <c r="N4" s="7"/>
    </row>
    <row r="5" spans="1:14" x14ac:dyDescent="0.3">
      <c r="B5" s="2" t="s">
        <v>1</v>
      </c>
      <c r="G5" s="4">
        <v>157500</v>
      </c>
      <c r="H5" s="6">
        <f>+G5/G13</f>
        <v>0.74538570752484623</v>
      </c>
      <c r="I5" s="4"/>
      <c r="J5" s="4">
        <v>162350</v>
      </c>
      <c r="K5" s="6">
        <f>J5/J13</f>
        <v>0.74887104288422601</v>
      </c>
      <c r="M5" s="4"/>
      <c r="N5" s="7"/>
    </row>
    <row r="6" spans="1:14" x14ac:dyDescent="0.3">
      <c r="G6" s="4"/>
      <c r="H6" s="6"/>
      <c r="I6" s="4"/>
      <c r="J6" s="4"/>
      <c r="K6" s="6"/>
      <c r="M6" s="4"/>
      <c r="N6" s="7"/>
    </row>
    <row r="7" spans="1:14" x14ac:dyDescent="0.3">
      <c r="B7" s="2" t="s">
        <v>2</v>
      </c>
      <c r="G7" s="4"/>
      <c r="H7" s="6"/>
      <c r="I7" s="4"/>
      <c r="J7" s="4"/>
      <c r="K7" s="6"/>
      <c r="M7" s="4"/>
      <c r="N7" s="7"/>
    </row>
    <row r="8" spans="1:14" x14ac:dyDescent="0.3">
      <c r="C8" t="s">
        <v>3</v>
      </c>
      <c r="G8" s="4">
        <v>19250</v>
      </c>
      <c r="H8" s="6">
        <f>G8/G13</f>
        <v>9.1102697586370088E-2</v>
      </c>
      <c r="I8" s="4"/>
      <c r="J8" s="4">
        <v>18793</v>
      </c>
      <c r="K8" s="6">
        <f>J8/J13</f>
        <v>8.6686378250220256E-2</v>
      </c>
      <c r="M8" s="4"/>
      <c r="N8" s="7"/>
    </row>
    <row r="9" spans="1:14" x14ac:dyDescent="0.3">
      <c r="C9" t="s">
        <v>5</v>
      </c>
      <c r="G9" s="4">
        <v>16650</v>
      </c>
      <c r="H9" s="6">
        <f>G9/G13</f>
        <v>7.8797917652626601E-2</v>
      </c>
      <c r="I9" s="4"/>
      <c r="J9" s="4">
        <v>17250</v>
      </c>
      <c r="K9" s="6">
        <f>J9/J13</f>
        <v>7.9568989773655049E-2</v>
      </c>
      <c r="M9" s="4"/>
      <c r="N9" s="7"/>
    </row>
    <row r="10" spans="1:14" x14ac:dyDescent="0.3">
      <c r="C10" t="s">
        <v>6</v>
      </c>
      <c r="G10" s="4">
        <v>3000</v>
      </c>
      <c r="H10" s="6">
        <f>G10/G13</f>
        <v>1.419782300047326E-2</v>
      </c>
      <c r="I10" s="4"/>
      <c r="J10" s="4">
        <v>3125</v>
      </c>
      <c r="K10" s="6">
        <f>J10/J13</f>
        <v>1.4414672060444757E-2</v>
      </c>
      <c r="M10" s="4"/>
      <c r="N10" s="7"/>
    </row>
    <row r="11" spans="1:14" x14ac:dyDescent="0.3">
      <c r="C11" t="s">
        <v>4</v>
      </c>
      <c r="G11" s="4">
        <v>14900</v>
      </c>
      <c r="H11" s="6">
        <f>G11/G13</f>
        <v>7.0515854235683864E-2</v>
      </c>
      <c r="I11" s="4"/>
      <c r="J11" s="4">
        <v>15275</v>
      </c>
      <c r="K11" s="6">
        <f>J11/J13</f>
        <v>7.0458917031453974E-2</v>
      </c>
      <c r="M11" s="4"/>
      <c r="N11" s="7"/>
    </row>
    <row r="12" spans="1:14" x14ac:dyDescent="0.3">
      <c r="B12" s="2" t="s">
        <v>7</v>
      </c>
      <c r="G12" s="4">
        <f>SUM(G8+ G9+G10+G11)</f>
        <v>53800</v>
      </c>
      <c r="H12" s="6">
        <f>G12/G13</f>
        <v>0.25461429247515383</v>
      </c>
      <c r="I12" s="4"/>
      <c r="J12" s="4">
        <f>SUM(J8,J9,J10,J11)</f>
        <v>54443</v>
      </c>
      <c r="K12" s="6">
        <f>J12/J13</f>
        <v>0.25112895711577404</v>
      </c>
      <c r="M12" s="4"/>
      <c r="N12" s="7"/>
    </row>
    <row r="13" spans="1:14" ht="15.6" x14ac:dyDescent="0.3">
      <c r="A13" s="3" t="s">
        <v>12</v>
      </c>
      <c r="G13" s="4">
        <f>SUM(G5+G12)</f>
        <v>211300</v>
      </c>
      <c r="H13" s="6">
        <v>1</v>
      </c>
      <c r="I13" s="4"/>
      <c r="J13" s="4">
        <f>SUM(J5+J12)</f>
        <v>216793</v>
      </c>
      <c r="K13" s="6">
        <v>1</v>
      </c>
      <c r="M13" s="4"/>
      <c r="N13" s="7"/>
    </row>
    <row r="14" spans="1:14" x14ac:dyDescent="0.3">
      <c r="G14" s="4"/>
      <c r="H14" s="6"/>
      <c r="I14" s="4"/>
      <c r="J14" s="4"/>
      <c r="K14" s="6"/>
      <c r="M14" s="4"/>
      <c r="N14" s="7"/>
    </row>
    <row r="15" spans="1:14" ht="15.6" x14ac:dyDescent="0.3">
      <c r="A15" s="3" t="s">
        <v>8</v>
      </c>
      <c r="G15" s="4"/>
      <c r="H15" s="6"/>
      <c r="I15" s="4"/>
      <c r="J15" s="4"/>
      <c r="K15" s="6"/>
      <c r="M15" s="4"/>
      <c r="N15" s="7"/>
    </row>
    <row r="16" spans="1:14" x14ac:dyDescent="0.3">
      <c r="B16" s="2" t="s">
        <v>9</v>
      </c>
      <c r="G16" s="4">
        <f>G5*H16</f>
        <v>47250</v>
      </c>
      <c r="H16" s="6">
        <v>0.3</v>
      </c>
      <c r="I16" s="4"/>
      <c r="J16" s="4">
        <v>49856</v>
      </c>
      <c r="K16" s="6">
        <f>J16/J5</f>
        <v>0.30708962118878963</v>
      </c>
      <c r="M16" s="4"/>
      <c r="N16" s="7"/>
    </row>
    <row r="17" spans="1:14" x14ac:dyDescent="0.3">
      <c r="G17" s="4"/>
      <c r="H17" s="6"/>
      <c r="I17" s="4"/>
      <c r="J17" s="4"/>
      <c r="K17" s="6"/>
      <c r="M17" s="4"/>
      <c r="N17" s="7"/>
    </row>
    <row r="18" spans="1:14" x14ac:dyDescent="0.3">
      <c r="B18" s="2" t="s">
        <v>2</v>
      </c>
      <c r="G18" s="4"/>
      <c r="H18" s="6"/>
      <c r="I18" s="4"/>
      <c r="J18" s="4"/>
      <c r="K18" s="6"/>
      <c r="M18" s="4"/>
      <c r="N18" s="7"/>
    </row>
    <row r="19" spans="1:14" x14ac:dyDescent="0.3">
      <c r="C19" t="s">
        <v>3</v>
      </c>
      <c r="G19" s="4">
        <f>G8*H19</f>
        <v>4427.5</v>
      </c>
      <c r="H19" s="6">
        <v>0.23</v>
      </c>
      <c r="I19" s="4"/>
      <c r="J19" s="4">
        <v>4995</v>
      </c>
      <c r="K19" s="6">
        <f t="shared" ref="K19:K24" si="0">J19/J8</f>
        <v>0.26579045389240674</v>
      </c>
      <c r="M19" s="4"/>
      <c r="N19" s="7"/>
    </row>
    <row r="20" spans="1:14" x14ac:dyDescent="0.3">
      <c r="C20" t="s">
        <v>5</v>
      </c>
      <c r="G20" s="4">
        <f>G9*H20</f>
        <v>3330</v>
      </c>
      <c r="H20" s="6">
        <v>0.2</v>
      </c>
      <c r="I20" s="4"/>
      <c r="J20" s="4">
        <v>3575</v>
      </c>
      <c r="K20" s="6">
        <f t="shared" si="0"/>
        <v>0.20724637681159419</v>
      </c>
      <c r="M20" s="4"/>
      <c r="N20" s="7"/>
    </row>
    <row r="21" spans="1:14" x14ac:dyDescent="0.3">
      <c r="C21" t="s">
        <v>6</v>
      </c>
      <c r="G21" s="4">
        <f>G10*H21</f>
        <v>825.00000000000011</v>
      </c>
      <c r="H21" s="6">
        <v>0.27500000000000002</v>
      </c>
      <c r="I21" s="4"/>
      <c r="J21" s="4">
        <v>875</v>
      </c>
      <c r="K21" s="6">
        <f t="shared" si="0"/>
        <v>0.28000000000000003</v>
      </c>
      <c r="M21" s="4"/>
      <c r="N21" s="7"/>
    </row>
    <row r="22" spans="1:14" x14ac:dyDescent="0.3">
      <c r="C22" t="s">
        <v>4</v>
      </c>
      <c r="G22" s="4">
        <f>G11*H22</f>
        <v>5215</v>
      </c>
      <c r="H22" s="6">
        <v>0.35</v>
      </c>
      <c r="I22" s="4"/>
      <c r="J22" s="4">
        <v>5375</v>
      </c>
      <c r="K22" s="6">
        <f t="shared" si="0"/>
        <v>0.35188216039279868</v>
      </c>
      <c r="M22" s="4"/>
      <c r="N22" s="7"/>
    </row>
    <row r="23" spans="1:14" x14ac:dyDescent="0.3">
      <c r="B23" s="2" t="s">
        <v>7</v>
      </c>
      <c r="G23" s="4">
        <f>SUM(G19,G20,G21,G22)</f>
        <v>13797.5</v>
      </c>
      <c r="H23" s="6">
        <f>G23/G12</f>
        <v>0.25645910780669146</v>
      </c>
      <c r="I23" s="4"/>
      <c r="J23" s="4">
        <f>SUM(J19,J20,J21,J22)</f>
        <v>14820</v>
      </c>
      <c r="K23" s="6">
        <f t="shared" si="0"/>
        <v>0.27221130356519663</v>
      </c>
      <c r="M23" s="4"/>
      <c r="N23" s="7"/>
    </row>
    <row r="24" spans="1:14" ht="15.6" x14ac:dyDescent="0.3">
      <c r="A24" s="3" t="s">
        <v>10</v>
      </c>
      <c r="G24" s="4">
        <f>SUM(G16,G23)</f>
        <v>61047.5</v>
      </c>
      <c r="H24" s="6">
        <f>G24/G13</f>
        <v>0.2889138665404638</v>
      </c>
      <c r="I24" s="4"/>
      <c r="J24" s="4">
        <f>J16+J23</f>
        <v>64676</v>
      </c>
      <c r="K24" s="6">
        <f t="shared" si="0"/>
        <v>0.29833066565802402</v>
      </c>
      <c r="M24" s="4"/>
      <c r="N24" s="7"/>
    </row>
    <row r="25" spans="1:14" x14ac:dyDescent="0.3">
      <c r="G25" s="4"/>
      <c r="H25" s="6"/>
      <c r="I25" s="4"/>
      <c r="J25" s="4"/>
      <c r="K25" s="6"/>
      <c r="M25" s="4"/>
      <c r="N25" s="7"/>
    </row>
    <row r="26" spans="1:14" ht="15.6" x14ac:dyDescent="0.3">
      <c r="A26" s="3" t="s">
        <v>13</v>
      </c>
      <c r="G26" s="4">
        <f>G13-G24</f>
        <v>150252.5</v>
      </c>
      <c r="H26" s="6">
        <f>G26/G13</f>
        <v>0.7110861334595362</v>
      </c>
      <c r="I26" s="4"/>
      <c r="J26" s="4">
        <f>J13-J24</f>
        <v>152117</v>
      </c>
      <c r="K26" s="6">
        <f>J26/J13</f>
        <v>0.70166933434197598</v>
      </c>
      <c r="M26" s="4"/>
      <c r="N26" s="7"/>
    </row>
    <row r="27" spans="1:14" x14ac:dyDescent="0.3">
      <c r="G27" s="4"/>
      <c r="H27" s="6"/>
      <c r="I27" s="4"/>
      <c r="J27" s="4"/>
      <c r="K27" s="6"/>
      <c r="M27" s="4"/>
      <c r="N27" s="7"/>
    </row>
    <row r="28" spans="1:14" ht="15.6" x14ac:dyDescent="0.3">
      <c r="A28" s="3" t="s">
        <v>14</v>
      </c>
      <c r="G28" s="4"/>
      <c r="H28" s="6"/>
      <c r="I28" s="4"/>
      <c r="J28" s="4"/>
      <c r="K28" s="6"/>
      <c r="M28" s="4"/>
      <c r="N28" s="7"/>
    </row>
    <row r="29" spans="1:14" x14ac:dyDescent="0.3">
      <c r="B29" s="2" t="s">
        <v>15</v>
      </c>
      <c r="G29" s="4"/>
      <c r="H29" s="6"/>
      <c r="I29" s="4"/>
      <c r="J29" s="4"/>
      <c r="K29" s="6"/>
      <c r="M29" s="4"/>
      <c r="N29" s="7"/>
    </row>
    <row r="30" spans="1:14" x14ac:dyDescent="0.3">
      <c r="C30" t="s">
        <v>16</v>
      </c>
      <c r="G30" s="4">
        <f>G13*H30</f>
        <v>44373</v>
      </c>
      <c r="H30" s="6">
        <v>0.21</v>
      </c>
      <c r="I30" s="4"/>
      <c r="J30" s="4">
        <v>45795</v>
      </c>
      <c r="K30" s="6">
        <f>J30/J13</f>
        <v>0.21123837024258163</v>
      </c>
      <c r="M30" s="4"/>
      <c r="N30" s="7"/>
    </row>
    <row r="31" spans="1:14" x14ac:dyDescent="0.3">
      <c r="C31" t="s">
        <v>17</v>
      </c>
      <c r="G31" s="4">
        <v>25000</v>
      </c>
      <c r="H31" s="6">
        <f>G31/G13</f>
        <v>0.11831519167061051</v>
      </c>
      <c r="I31" s="4"/>
      <c r="J31" s="4">
        <v>25000</v>
      </c>
      <c r="K31" s="6">
        <f>J31/J13</f>
        <v>0.11531737648355805</v>
      </c>
      <c r="M31" s="4"/>
      <c r="N31" s="7"/>
    </row>
    <row r="32" spans="1:14" x14ac:dyDescent="0.3">
      <c r="B32" s="2" t="s">
        <v>18</v>
      </c>
      <c r="G32" s="4">
        <f>SUM(G30+G31)</f>
        <v>69373</v>
      </c>
      <c r="H32" s="6">
        <f>G32/G13</f>
        <v>0.32831519167061052</v>
      </c>
      <c r="I32" s="4"/>
      <c r="J32" s="4">
        <f>J30+J31</f>
        <v>70795</v>
      </c>
      <c r="K32" s="6">
        <f>J32/J13</f>
        <v>0.32655574672613968</v>
      </c>
      <c r="M32" s="4"/>
      <c r="N32" s="7"/>
    </row>
    <row r="33" spans="1:14" x14ac:dyDescent="0.3">
      <c r="B33" t="s">
        <v>19</v>
      </c>
      <c r="G33" s="4">
        <v>10250</v>
      </c>
      <c r="H33" s="6">
        <f>G33/G13</f>
        <v>4.8509228584950305E-2</v>
      </c>
      <c r="I33" s="4"/>
      <c r="J33" s="4">
        <v>10950</v>
      </c>
      <c r="K33" s="6">
        <f>J33/J13</f>
        <v>5.0509010899798423E-2</v>
      </c>
      <c r="M33" s="4"/>
      <c r="N33" s="7"/>
    </row>
    <row r="34" spans="1:14" ht="15.6" x14ac:dyDescent="0.3">
      <c r="A34" s="2" t="s">
        <v>21</v>
      </c>
      <c r="G34" s="4">
        <f>SUM(G32,G33)</f>
        <v>79623</v>
      </c>
      <c r="H34" s="6">
        <f>G34/G13</f>
        <v>0.37682442025556079</v>
      </c>
      <c r="I34" s="4"/>
      <c r="J34" s="4">
        <f>J32+J33</f>
        <v>81745</v>
      </c>
      <c r="K34" s="6">
        <f>J34/J13</f>
        <v>0.37706475762593811</v>
      </c>
      <c r="M34" s="4"/>
      <c r="N34" s="7"/>
    </row>
    <row r="35" spans="1:14" x14ac:dyDescent="0.3">
      <c r="G35" s="4"/>
      <c r="H35" s="6"/>
      <c r="I35" s="4"/>
      <c r="J35" s="4"/>
      <c r="K35" s="6"/>
      <c r="M35" s="4"/>
      <c r="N35" s="7"/>
    </row>
    <row r="36" spans="1:14" ht="15.6" x14ac:dyDescent="0.3">
      <c r="A36" s="3" t="s">
        <v>20</v>
      </c>
      <c r="G36" s="4">
        <f>SUM(G34,G24)</f>
        <v>140670.5</v>
      </c>
      <c r="H36" s="6">
        <f>G36/G13</f>
        <v>0.66573828679602465</v>
      </c>
      <c r="I36" s="4"/>
      <c r="J36" s="4">
        <f>SUM(J34,J24)</f>
        <v>146421</v>
      </c>
      <c r="K36" s="6">
        <f>J36/J13</f>
        <v>0.67539542328396207</v>
      </c>
      <c r="M36" s="4"/>
      <c r="N36" s="7"/>
    </row>
    <row r="37" spans="1:14" x14ac:dyDescent="0.3">
      <c r="G37" s="4"/>
      <c r="H37" s="6"/>
      <c r="I37" s="4"/>
      <c r="J37" s="4"/>
      <c r="K37" s="6"/>
      <c r="M37" s="4"/>
      <c r="N37" s="7"/>
    </row>
    <row r="38" spans="1:14" ht="15.6" x14ac:dyDescent="0.3">
      <c r="A38" s="3" t="s">
        <v>22</v>
      </c>
      <c r="G38" s="4"/>
      <c r="H38" s="6"/>
      <c r="I38" s="4"/>
      <c r="J38" s="4"/>
      <c r="K38" s="6"/>
      <c r="M38" s="4"/>
      <c r="N38" s="7"/>
    </row>
    <row r="39" spans="1:14" x14ac:dyDescent="0.3">
      <c r="B39" s="2" t="s">
        <v>23</v>
      </c>
      <c r="G39" s="4"/>
      <c r="H39" s="6"/>
      <c r="I39" s="4"/>
      <c r="J39" s="4"/>
      <c r="K39" s="6"/>
      <c r="M39" s="4"/>
      <c r="N39" s="7"/>
    </row>
    <row r="40" spans="1:14" x14ac:dyDescent="0.3">
      <c r="C40" t="s">
        <v>24</v>
      </c>
      <c r="G40" s="4">
        <v>3500</v>
      </c>
      <c r="H40" s="6">
        <f>G40/G13</f>
        <v>1.656412683388547E-2</v>
      </c>
      <c r="I40" s="4"/>
      <c r="J40" s="4">
        <v>3450</v>
      </c>
      <c r="K40" s="6">
        <f>J40/J13</f>
        <v>1.591379795473101E-2</v>
      </c>
      <c r="M40" s="4"/>
      <c r="N40" s="7"/>
    </row>
    <row r="41" spans="1:14" x14ac:dyDescent="0.3">
      <c r="C41" t="s">
        <v>25</v>
      </c>
      <c r="G41" s="4">
        <v>1500</v>
      </c>
      <c r="H41" s="6">
        <f>G41/G13</f>
        <v>7.0989115002366302E-3</v>
      </c>
      <c r="I41" s="4"/>
      <c r="J41" s="4">
        <v>1750</v>
      </c>
      <c r="K41" s="6">
        <f>J41/J13</f>
        <v>8.072216353849063E-3</v>
      </c>
      <c r="M41" s="4"/>
      <c r="N41" s="7"/>
    </row>
    <row r="42" spans="1:14" x14ac:dyDescent="0.3">
      <c r="C42" t="s">
        <v>26</v>
      </c>
      <c r="G42" s="4">
        <v>4000</v>
      </c>
      <c r="H42" s="6">
        <f>G42/G13</f>
        <v>1.893043066729768E-2</v>
      </c>
      <c r="I42" s="4"/>
      <c r="J42" s="4">
        <v>4250</v>
      </c>
      <c r="K42" s="6">
        <f>J42/J13</f>
        <v>1.9603954002204868E-2</v>
      </c>
      <c r="M42" s="4"/>
      <c r="N42" s="7"/>
    </row>
    <row r="43" spans="1:14" x14ac:dyDescent="0.3">
      <c r="C43" t="s">
        <v>27</v>
      </c>
      <c r="G43" s="4">
        <v>1250</v>
      </c>
      <c r="H43" s="6">
        <f>G43/G13</f>
        <v>5.9157595835305256E-3</v>
      </c>
      <c r="I43" s="4"/>
      <c r="J43" s="4">
        <v>1350</v>
      </c>
      <c r="K43" s="6">
        <f>J43/J13</f>
        <v>6.2271383301121348E-3</v>
      </c>
      <c r="M43" s="4"/>
      <c r="N43" s="7"/>
    </row>
    <row r="44" spans="1:14" x14ac:dyDescent="0.3">
      <c r="C44" t="s">
        <v>28</v>
      </c>
      <c r="G44" s="4">
        <v>750</v>
      </c>
      <c r="H44" s="6">
        <f>G44/G13</f>
        <v>3.5494557501183151E-3</v>
      </c>
      <c r="I44" s="4"/>
      <c r="J44" s="4">
        <v>775</v>
      </c>
      <c r="K44" s="6">
        <f>J44/J13</f>
        <v>3.5748386709902997E-3</v>
      </c>
      <c r="M44" s="4"/>
      <c r="N44" s="7"/>
    </row>
    <row r="45" spans="1:14" x14ac:dyDescent="0.3">
      <c r="C45" t="s">
        <v>29</v>
      </c>
      <c r="G45" s="4">
        <v>1750</v>
      </c>
      <c r="H45" s="6">
        <f>G45/G13</f>
        <v>8.2820634169427348E-3</v>
      </c>
      <c r="I45" s="4"/>
      <c r="J45" s="4">
        <v>1950</v>
      </c>
      <c r="K45" s="6">
        <f>J45/J13</f>
        <v>8.9947553657175276E-3</v>
      </c>
      <c r="M45" s="4"/>
      <c r="N45" s="7"/>
    </row>
    <row r="46" spans="1:14" x14ac:dyDescent="0.3">
      <c r="C46" t="s">
        <v>30</v>
      </c>
      <c r="G46" s="4">
        <v>275</v>
      </c>
      <c r="H46" s="6">
        <f>G46/G13</f>
        <v>1.3014671083767155E-3</v>
      </c>
      <c r="I46" s="4"/>
      <c r="J46" s="4">
        <v>350</v>
      </c>
      <c r="K46" s="6">
        <f>J46/J13</f>
        <v>1.6144432707698127E-3</v>
      </c>
      <c r="M46" s="4"/>
      <c r="N46" s="7"/>
    </row>
    <row r="47" spans="1:14" x14ac:dyDescent="0.3">
      <c r="C47" t="s">
        <v>31</v>
      </c>
      <c r="G47" s="4">
        <v>1250</v>
      </c>
      <c r="H47" s="6">
        <f>G47/G13</f>
        <v>5.9157595835305256E-3</v>
      </c>
      <c r="I47" s="4"/>
      <c r="J47" s="4">
        <v>1500</v>
      </c>
      <c r="K47" s="6">
        <f>J47/J13</f>
        <v>6.9190425890134832E-3</v>
      </c>
      <c r="M47" s="4"/>
      <c r="N47" s="7"/>
    </row>
    <row r="48" spans="1:14" ht="15.6" x14ac:dyDescent="0.3">
      <c r="A48" s="3" t="s">
        <v>65</v>
      </c>
      <c r="G48" s="4">
        <f>SUM(G40,G41,G42,G43,G44,G45,G46,G47)</f>
        <v>14275</v>
      </c>
      <c r="H48" s="6">
        <f>G48/G13</f>
        <v>6.7557974443918603E-2</v>
      </c>
      <c r="I48" s="4"/>
      <c r="J48" s="4">
        <f>SUM(J40,J41,J42,J43,J44,J45,J46,J47)</f>
        <v>15375</v>
      </c>
      <c r="K48" s="6">
        <f>J48/J13</f>
        <v>7.09201865373882E-2</v>
      </c>
      <c r="M48" s="4"/>
      <c r="N48" s="7"/>
    </row>
    <row r="49" spans="1:14" x14ac:dyDescent="0.3">
      <c r="G49" s="4"/>
      <c r="H49" s="6"/>
      <c r="I49" s="4"/>
      <c r="J49" s="4"/>
      <c r="K49" s="6"/>
      <c r="M49" s="4"/>
      <c r="N49" s="7"/>
    </row>
    <row r="50" spans="1:14" ht="15.6" x14ac:dyDescent="0.3">
      <c r="A50" s="3" t="s">
        <v>33</v>
      </c>
      <c r="G50" s="4"/>
      <c r="H50" s="6"/>
      <c r="I50" s="4"/>
      <c r="J50" s="4"/>
      <c r="K50" s="6"/>
      <c r="M50" s="4"/>
      <c r="N50" s="7"/>
    </row>
    <row r="51" spans="1:14" x14ac:dyDescent="0.3">
      <c r="C51" t="s">
        <v>34</v>
      </c>
      <c r="G51" s="4">
        <v>2500</v>
      </c>
      <c r="H51" s="6">
        <f>G51/G13</f>
        <v>1.1831519167061051E-2</v>
      </c>
      <c r="I51" s="4"/>
      <c r="J51" s="4">
        <v>2750</v>
      </c>
      <c r="K51" s="6">
        <f>J51/J13</f>
        <v>1.2684911413191386E-2</v>
      </c>
      <c r="M51" s="4"/>
      <c r="N51" s="7"/>
    </row>
    <row r="52" spans="1:14" x14ac:dyDescent="0.3">
      <c r="C52" t="s">
        <v>35</v>
      </c>
      <c r="G52" s="4">
        <v>250</v>
      </c>
      <c r="H52" s="6">
        <f>G52/G13</f>
        <v>1.183151916706105E-3</v>
      </c>
      <c r="I52" s="4"/>
      <c r="J52" s="4">
        <v>500</v>
      </c>
      <c r="K52" s="6">
        <f>J52/J13</f>
        <v>2.3063475296711609E-3</v>
      </c>
      <c r="M52" s="4"/>
      <c r="N52" s="7"/>
    </row>
    <row r="53" spans="1:14" x14ac:dyDescent="0.3">
      <c r="C53" t="s">
        <v>36</v>
      </c>
      <c r="G53" s="4">
        <v>150</v>
      </c>
      <c r="H53" s="6">
        <f>G53/G13</f>
        <v>7.0989115002366302E-4</v>
      </c>
      <c r="I53" s="4"/>
      <c r="J53" s="4">
        <v>100</v>
      </c>
      <c r="K53" s="6">
        <f>J53/J13</f>
        <v>4.6126950593423222E-4</v>
      </c>
      <c r="M53" s="4"/>
      <c r="N53" s="7"/>
    </row>
    <row r="54" spans="1:14" x14ac:dyDescent="0.3">
      <c r="C54" t="s">
        <v>37</v>
      </c>
      <c r="G54" s="4">
        <v>150</v>
      </c>
      <c r="H54" s="6">
        <f>G54/G13</f>
        <v>7.0989115002366302E-4</v>
      </c>
      <c r="I54" s="4"/>
      <c r="J54" s="4">
        <v>150</v>
      </c>
      <c r="K54" s="6">
        <f>J54/J13</f>
        <v>6.919042589013483E-4</v>
      </c>
      <c r="M54" s="4"/>
      <c r="N54" s="7"/>
    </row>
    <row r="55" spans="1:14" ht="15.6" x14ac:dyDescent="0.3">
      <c r="A55" s="3" t="s">
        <v>38</v>
      </c>
      <c r="G55" s="4">
        <f>SUM(G51,G52,G53,G54)</f>
        <v>3050</v>
      </c>
      <c r="H55" s="6">
        <f>G55/G13</f>
        <v>1.4434453383814482E-2</v>
      </c>
      <c r="I55" s="4"/>
      <c r="J55" s="4">
        <f>SUM(J51,J52,J53,J54)</f>
        <v>3500</v>
      </c>
      <c r="K55" s="6">
        <f>J55/J13</f>
        <v>1.6144432707698126E-2</v>
      </c>
      <c r="M55" s="4"/>
      <c r="N55" s="7"/>
    </row>
    <row r="56" spans="1:14" x14ac:dyDescent="0.3">
      <c r="G56" s="4"/>
      <c r="H56" s="6"/>
      <c r="I56" s="4"/>
      <c r="J56" s="4"/>
      <c r="K56" s="6"/>
      <c r="M56" s="4"/>
      <c r="N56" s="7"/>
    </row>
    <row r="57" spans="1:14" ht="15.6" x14ac:dyDescent="0.3">
      <c r="A57" s="3" t="s">
        <v>39</v>
      </c>
      <c r="G57" s="4"/>
      <c r="H57" s="6"/>
      <c r="I57" s="4"/>
      <c r="J57" s="4"/>
      <c r="K57" s="6"/>
      <c r="M57" s="4"/>
      <c r="N57" s="7"/>
    </row>
    <row r="58" spans="1:14" x14ac:dyDescent="0.3">
      <c r="C58" t="s">
        <v>40</v>
      </c>
      <c r="G58" s="4">
        <v>2250</v>
      </c>
      <c r="H58" s="6">
        <f>G58/G13</f>
        <v>1.0648367250354946E-2</v>
      </c>
      <c r="I58" s="4"/>
      <c r="J58" s="4">
        <v>2150</v>
      </c>
      <c r="K58" s="6">
        <f>J58/J13</f>
        <v>9.9172943775859921E-3</v>
      </c>
      <c r="M58" s="4"/>
      <c r="N58" s="7"/>
    </row>
    <row r="59" spans="1:14" x14ac:dyDescent="0.3">
      <c r="C59" t="s">
        <v>41</v>
      </c>
      <c r="G59" s="4">
        <v>3500</v>
      </c>
      <c r="H59" s="6">
        <f>G59/G13</f>
        <v>1.656412683388547E-2</v>
      </c>
      <c r="I59" s="4"/>
      <c r="J59" s="4">
        <v>3950</v>
      </c>
      <c r="K59" s="6">
        <f>J59/J13</f>
        <v>1.8220145484402171E-2</v>
      </c>
      <c r="M59" s="4"/>
      <c r="N59" s="7"/>
    </row>
    <row r="60" spans="1:14" x14ac:dyDescent="0.3">
      <c r="C60" t="s">
        <v>42</v>
      </c>
      <c r="G60" s="4">
        <v>1250</v>
      </c>
      <c r="H60" s="6">
        <f>G60/G13</f>
        <v>5.9157595835305256E-3</v>
      </c>
      <c r="I60" s="4"/>
      <c r="J60" s="4">
        <v>1350</v>
      </c>
      <c r="K60" s="6">
        <f>J60/J13</f>
        <v>6.2271383301121348E-3</v>
      </c>
      <c r="M60" s="4"/>
      <c r="N60" s="7"/>
    </row>
    <row r="61" spans="1:14" ht="15.6" x14ac:dyDescent="0.3">
      <c r="A61" s="3" t="s">
        <v>43</v>
      </c>
      <c r="G61" s="4">
        <f>SUM(G58,G59,G60)</f>
        <v>7000</v>
      </c>
      <c r="H61" s="6">
        <f>G61/G13</f>
        <v>3.3128253667770939E-2</v>
      </c>
      <c r="I61" s="4"/>
      <c r="J61" s="4">
        <f>SUM(J58,J59,J60)</f>
        <v>7450</v>
      </c>
      <c r="K61" s="6">
        <f>J61/J13</f>
        <v>3.4364578192100301E-2</v>
      </c>
      <c r="M61" s="4"/>
      <c r="N61" s="7"/>
    </row>
    <row r="62" spans="1:14" x14ac:dyDescent="0.3">
      <c r="G62" s="4"/>
      <c r="H62" s="6"/>
      <c r="I62" s="4"/>
      <c r="J62" s="4"/>
      <c r="K62" s="6"/>
      <c r="M62" s="4"/>
      <c r="N62" s="7"/>
    </row>
    <row r="63" spans="1:14" ht="15.6" x14ac:dyDescent="0.3">
      <c r="A63" s="3" t="s">
        <v>44</v>
      </c>
      <c r="G63" s="4"/>
      <c r="H63" s="6"/>
      <c r="I63" s="4"/>
      <c r="J63" s="4"/>
      <c r="K63" s="6"/>
      <c r="M63" s="4"/>
      <c r="N63" s="7"/>
    </row>
    <row r="64" spans="1:14" x14ac:dyDescent="0.3">
      <c r="C64" t="s">
        <v>45</v>
      </c>
      <c r="G64" s="4">
        <v>350</v>
      </c>
      <c r="H64" s="6">
        <f>G64/G13</f>
        <v>1.656412683388547E-3</v>
      </c>
      <c r="I64" s="4"/>
      <c r="J64" s="4">
        <v>350</v>
      </c>
      <c r="K64" s="6">
        <f>J64/J13</f>
        <v>1.6144432707698127E-3</v>
      </c>
      <c r="M64" s="4"/>
      <c r="N64" s="7"/>
    </row>
    <row r="65" spans="1:14" x14ac:dyDescent="0.3">
      <c r="C65" t="s">
        <v>46</v>
      </c>
      <c r="G65" s="4">
        <v>100</v>
      </c>
      <c r="H65" s="7">
        <f>G65/G13</f>
        <v>4.7326076668244201E-4</v>
      </c>
      <c r="I65" s="4"/>
      <c r="J65" s="4">
        <v>89</v>
      </c>
      <c r="K65" s="7">
        <f>J65/J13</f>
        <v>4.1052986028146664E-4</v>
      </c>
      <c r="M65" s="4"/>
      <c r="N65" s="7"/>
    </row>
    <row r="66" spans="1:14" x14ac:dyDescent="0.3">
      <c r="C66" t="s">
        <v>47</v>
      </c>
      <c r="G66" s="4">
        <v>75</v>
      </c>
      <c r="H66" s="7">
        <f>G66/G13</f>
        <v>3.5494557501183151E-4</v>
      </c>
      <c r="I66" s="4"/>
      <c r="J66" s="4">
        <v>75</v>
      </c>
      <c r="K66" s="7">
        <f>J66/J13</f>
        <v>3.4595212945067415E-4</v>
      </c>
      <c r="M66" s="4"/>
      <c r="N66" s="7"/>
    </row>
    <row r="67" spans="1:14" x14ac:dyDescent="0.3">
      <c r="C67" t="s">
        <v>48</v>
      </c>
      <c r="G67" s="4">
        <v>0</v>
      </c>
      <c r="H67" s="6">
        <f>G67/G13</f>
        <v>0</v>
      </c>
      <c r="I67" s="4"/>
      <c r="J67" s="4">
        <v>125</v>
      </c>
      <c r="K67" s="6">
        <f>-J67/J13</f>
        <v>-5.7658688241779023E-4</v>
      </c>
      <c r="M67" s="4"/>
      <c r="N67" s="7"/>
    </row>
    <row r="68" spans="1:14" x14ac:dyDescent="0.3">
      <c r="C68" t="s">
        <v>49</v>
      </c>
      <c r="G68" s="4">
        <v>1500</v>
      </c>
      <c r="H68" s="6">
        <f>G68/G13</f>
        <v>7.0989115002366302E-3</v>
      </c>
      <c r="I68" s="4"/>
      <c r="J68" s="4">
        <v>1575</v>
      </c>
      <c r="K68" s="6">
        <f>J68/J13</f>
        <v>7.2649947184641574E-3</v>
      </c>
      <c r="M68" s="4"/>
      <c r="N68" s="7"/>
    </row>
    <row r="69" spans="1:14" x14ac:dyDescent="0.3">
      <c r="C69" t="s">
        <v>50</v>
      </c>
      <c r="G69" s="4">
        <v>350</v>
      </c>
      <c r="H69" s="6">
        <f>G69/G13</f>
        <v>1.656412683388547E-3</v>
      </c>
      <c r="I69" s="4"/>
      <c r="J69" s="4">
        <v>327</v>
      </c>
      <c r="K69" s="6">
        <f>J69/J13</f>
        <v>1.5083512844049393E-3</v>
      </c>
      <c r="M69" s="4"/>
      <c r="N69" s="7"/>
    </row>
    <row r="70" spans="1:14" x14ac:dyDescent="0.3">
      <c r="C70" t="s">
        <v>51</v>
      </c>
      <c r="G70" s="4">
        <v>200</v>
      </c>
      <c r="H70" s="6">
        <f>G70/G13</f>
        <v>9.4652153336488402E-4</v>
      </c>
      <c r="I70" s="4"/>
      <c r="J70" s="4">
        <v>350</v>
      </c>
      <c r="K70" s="6">
        <f>J70/J13</f>
        <v>1.6144432707698127E-3</v>
      </c>
      <c r="M70" s="4"/>
      <c r="N70" s="7"/>
    </row>
    <row r="71" spans="1:14" x14ac:dyDescent="0.3">
      <c r="C71" t="s">
        <v>52</v>
      </c>
      <c r="G71" s="4">
        <v>975</v>
      </c>
      <c r="H71" s="6">
        <f>G71/G13</f>
        <v>4.6142924751538094E-3</v>
      </c>
      <c r="I71" s="4"/>
      <c r="J71" s="4">
        <v>975</v>
      </c>
      <c r="K71" s="6">
        <f>J71/J13</f>
        <v>4.4973776828587638E-3</v>
      </c>
      <c r="M71" s="4"/>
      <c r="N71" s="7"/>
    </row>
    <row r="72" spans="1:14" x14ac:dyDescent="0.3">
      <c r="C72" t="s">
        <v>53</v>
      </c>
      <c r="G72" s="4">
        <v>90</v>
      </c>
      <c r="H72" s="6">
        <f>G72/G13</f>
        <v>4.2593469001419784E-4</v>
      </c>
      <c r="I72" s="4"/>
      <c r="J72" s="4">
        <v>112</v>
      </c>
      <c r="K72" s="6">
        <f>J72/J13</f>
        <v>5.1662184664634004E-4</v>
      </c>
      <c r="M72" s="4"/>
      <c r="N72" s="7"/>
    </row>
    <row r="73" spans="1:14" x14ac:dyDescent="0.3">
      <c r="C73" t="s">
        <v>54</v>
      </c>
      <c r="G73" s="4">
        <v>125</v>
      </c>
      <c r="H73" s="6">
        <f>G73/G13</f>
        <v>5.9157595835305252E-4</v>
      </c>
      <c r="I73" s="4"/>
      <c r="J73" s="4">
        <v>95</v>
      </c>
      <c r="K73" s="7">
        <f>J73/J13</f>
        <v>4.3820603063752058E-4</v>
      </c>
      <c r="M73" s="4"/>
      <c r="N73" s="7"/>
    </row>
    <row r="74" spans="1:14" x14ac:dyDescent="0.3">
      <c r="C74" t="s">
        <v>55</v>
      </c>
      <c r="G74" s="4">
        <v>5000</v>
      </c>
      <c r="H74" s="6">
        <f>G74/G13</f>
        <v>2.3663038334122102E-2</v>
      </c>
      <c r="I74" s="4"/>
      <c r="J74" s="4">
        <v>5175</v>
      </c>
      <c r="K74" s="6">
        <f>J74/J13</f>
        <v>2.3870696932096515E-2</v>
      </c>
      <c r="M74" s="4"/>
      <c r="N74" s="7"/>
    </row>
    <row r="75" spans="1:14" x14ac:dyDescent="0.3">
      <c r="C75" t="s">
        <v>56</v>
      </c>
      <c r="G75" s="4">
        <v>750</v>
      </c>
      <c r="H75" s="6">
        <f>G75/G13</f>
        <v>3.5494557501183151E-3</v>
      </c>
      <c r="I75" s="4"/>
      <c r="J75" s="4">
        <v>750</v>
      </c>
      <c r="K75" s="6">
        <f>J75/J13</f>
        <v>3.4595212945067416E-3</v>
      </c>
      <c r="M75" s="4"/>
      <c r="N75" s="7"/>
    </row>
    <row r="76" spans="1:14" x14ac:dyDescent="0.3">
      <c r="C76" t="s">
        <v>57</v>
      </c>
      <c r="G76" s="4">
        <v>400</v>
      </c>
      <c r="H76" s="6">
        <f>G76/G13</f>
        <v>1.893043066729768E-3</v>
      </c>
      <c r="I76" s="4"/>
      <c r="J76" s="4">
        <v>400</v>
      </c>
      <c r="K76" s="6">
        <f>J76/J13</f>
        <v>1.8450780237369289E-3</v>
      </c>
      <c r="M76" s="4"/>
      <c r="N76" s="7"/>
    </row>
    <row r="77" spans="1:14" x14ac:dyDescent="0.3">
      <c r="C77" t="s">
        <v>58</v>
      </c>
      <c r="G77" s="4">
        <v>0</v>
      </c>
      <c r="H77" s="6">
        <f>G77/G13</f>
        <v>0</v>
      </c>
      <c r="I77" s="4"/>
      <c r="J77" s="4">
        <v>98</v>
      </c>
      <c r="K77" s="7">
        <f>J77/J13</f>
        <v>4.5204411581554755E-4</v>
      </c>
      <c r="M77" s="4"/>
      <c r="N77" s="7"/>
    </row>
    <row r="78" spans="1:14" ht="15.6" x14ac:dyDescent="0.3">
      <c r="A78" s="3" t="s">
        <v>59</v>
      </c>
      <c r="G78" s="4">
        <f>SUM(G64,G65,G66,G67,G68,G69,G70,G71,G72,G73,G74,G75,G76,G77)</f>
        <v>9915</v>
      </c>
      <c r="H78" s="6">
        <f>G78/G13</f>
        <v>4.6923805016564124E-2</v>
      </c>
      <c r="I78" s="4"/>
      <c r="J78" s="4">
        <f>SUM(J64,J65,J66,J67,J68,J69,J70,J71,J72,J73,J74,J75,J76,J77)</f>
        <v>10496</v>
      </c>
      <c r="K78" s="6">
        <f>J78/J13</f>
        <v>4.8414847342857011E-2</v>
      </c>
      <c r="M78" s="4"/>
      <c r="N78" s="7"/>
    </row>
    <row r="79" spans="1:14" x14ac:dyDescent="0.3">
      <c r="G79" s="4"/>
      <c r="H79" s="6"/>
      <c r="I79" s="4"/>
      <c r="J79" s="4"/>
      <c r="K79" s="6"/>
      <c r="M79" s="4"/>
      <c r="N79" s="7"/>
    </row>
    <row r="80" spans="1:14" ht="15.6" x14ac:dyDescent="0.3">
      <c r="A80" s="3" t="s">
        <v>60</v>
      </c>
      <c r="G80" s="4">
        <v>3500</v>
      </c>
      <c r="H80" s="6">
        <f>G80/G13</f>
        <v>1.656412683388547E-2</v>
      </c>
      <c r="I80" s="4"/>
      <c r="J80" s="4">
        <v>2790</v>
      </c>
      <c r="K80" s="6">
        <f>J80/J13</f>
        <v>1.2869419215565078E-2</v>
      </c>
      <c r="M80" s="4"/>
      <c r="N80" s="7"/>
    </row>
    <row r="81" spans="1:14" x14ac:dyDescent="0.3">
      <c r="G81" s="4"/>
      <c r="H81" s="6"/>
      <c r="I81" s="4"/>
      <c r="J81" s="4"/>
      <c r="K81" s="6"/>
      <c r="M81" s="4"/>
      <c r="N81" s="7"/>
    </row>
    <row r="82" spans="1:14" ht="15.6" x14ac:dyDescent="0.3">
      <c r="A82" s="3" t="s">
        <v>32</v>
      </c>
      <c r="G82" s="4">
        <f>SUM(G36,G48,G55,G61,G78,G80)</f>
        <v>178410.5</v>
      </c>
      <c r="H82" s="6">
        <f>G82/G13</f>
        <v>0.84434690014197822</v>
      </c>
      <c r="I82" s="4"/>
      <c r="J82" s="4">
        <f>SUM(J36,J48,J55,J61,J78,J80)</f>
        <v>186032</v>
      </c>
      <c r="K82" s="6">
        <f>J82/J13</f>
        <v>0.8581088872795708</v>
      </c>
      <c r="M82" s="4"/>
      <c r="N82" s="7"/>
    </row>
    <row r="83" spans="1:14" x14ac:dyDescent="0.3">
      <c r="G83" s="4"/>
      <c r="H83" s="6"/>
      <c r="I83" s="4"/>
      <c r="J83" s="4"/>
      <c r="K83" s="6"/>
      <c r="M83" s="4"/>
      <c r="N83" s="7"/>
    </row>
    <row r="84" spans="1:14" ht="15.6" x14ac:dyDescent="0.3">
      <c r="A84" s="3" t="s">
        <v>61</v>
      </c>
      <c r="G84" s="4">
        <f>G13-G82</f>
        <v>32889.5</v>
      </c>
      <c r="H84" s="6">
        <f>G84/G13</f>
        <v>0.15565309985802178</v>
      </c>
      <c r="I84" s="4"/>
      <c r="J84" s="4">
        <f>J13-J82</f>
        <v>30761</v>
      </c>
      <c r="K84" s="6">
        <f>J84/J13</f>
        <v>0.14189111272042917</v>
      </c>
      <c r="M84" s="4"/>
      <c r="N84" s="7"/>
    </row>
    <row r="85" spans="1:14" x14ac:dyDescent="0.3">
      <c r="G85" s="4"/>
      <c r="H85" s="6"/>
      <c r="I85" s="4"/>
      <c r="J85" s="4"/>
      <c r="K85" s="6"/>
      <c r="M85" s="4"/>
      <c r="N85" s="7"/>
    </row>
    <row r="86" spans="1:14" ht="15.6" x14ac:dyDescent="0.3">
      <c r="A86" s="3" t="s">
        <v>62</v>
      </c>
      <c r="G86" s="4">
        <v>22500</v>
      </c>
      <c r="H86" s="6">
        <f>G86/G13</f>
        <v>0.10648367250354945</v>
      </c>
      <c r="I86" s="4"/>
      <c r="J86" s="4">
        <v>22500</v>
      </c>
      <c r="K86" s="6">
        <f>J86/J13</f>
        <v>0.10378563883520224</v>
      </c>
      <c r="M86" s="4"/>
      <c r="N86" s="7"/>
    </row>
    <row r="87" spans="1:14" x14ac:dyDescent="0.3">
      <c r="G87" s="4"/>
      <c r="H87" s="6"/>
      <c r="I87" s="4"/>
      <c r="J87" s="4"/>
      <c r="K87" s="6"/>
      <c r="M87" s="4"/>
      <c r="N87" s="7"/>
    </row>
    <row r="88" spans="1:14" ht="15.6" x14ac:dyDescent="0.3">
      <c r="A88" s="3" t="s">
        <v>63</v>
      </c>
      <c r="G88" s="4">
        <f>G84-G86</f>
        <v>10389.5</v>
      </c>
      <c r="H88" s="6">
        <f>G88/G13</f>
        <v>4.9169427354472314E-2</v>
      </c>
      <c r="I88" s="4"/>
      <c r="J88" s="4">
        <f>J84-J86</f>
        <v>8261</v>
      </c>
      <c r="K88" s="6">
        <f>J88/J13</f>
        <v>3.810547388522692E-2</v>
      </c>
      <c r="M88" s="4"/>
      <c r="N88" s="7"/>
    </row>
    <row r="89" spans="1:14" x14ac:dyDescent="0.3">
      <c r="G89" s="4"/>
      <c r="H89" s="6"/>
      <c r="I89" s="4"/>
      <c r="J89" s="4"/>
      <c r="K89" s="6"/>
      <c r="M89" s="4"/>
      <c r="N89" s="7"/>
    </row>
    <row r="90" spans="1:14" x14ac:dyDescent="0.3">
      <c r="K90" s="6"/>
      <c r="M90" s="4"/>
      <c r="N90" s="7"/>
    </row>
    <row r="91" spans="1:14" x14ac:dyDescent="0.3">
      <c r="M91" s="4"/>
      <c r="N91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opLeftCell="A10" workbookViewId="0">
      <selection activeCell="B7" sqref="B7"/>
    </sheetView>
  </sheetViews>
  <sheetFormatPr defaultRowHeight="14.4" x14ac:dyDescent="0.3"/>
  <sheetData>
    <row r="1" spans="1:2" x14ac:dyDescent="0.3">
      <c r="A1" s="1"/>
      <c r="B1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" sqref="L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78"/>
  <sheetViews>
    <sheetView topLeftCell="A22" workbookViewId="0">
      <selection activeCell="J4" sqref="J4"/>
    </sheetView>
  </sheetViews>
  <sheetFormatPr defaultRowHeight="14.4" x14ac:dyDescent="0.3"/>
  <sheetData>
    <row r="1" spans="1:33" ht="22.8" x14ac:dyDescent="0.4">
      <c r="A1" s="9"/>
      <c r="B1" s="10"/>
      <c r="C1" s="10"/>
      <c r="D1" s="10"/>
      <c r="E1" s="10"/>
      <c r="F1" s="10"/>
      <c r="G1" s="10"/>
      <c r="H1" s="11"/>
      <c r="I1" s="10"/>
      <c r="J1" s="243" t="s">
        <v>66</v>
      </c>
      <c r="K1" s="244"/>
      <c r="L1" s="244"/>
      <c r="M1" s="244"/>
      <c r="N1" s="244"/>
      <c r="O1" s="244"/>
      <c r="P1" s="244"/>
      <c r="Q1" s="244"/>
      <c r="R1" s="244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3"/>
      <c r="AF1" s="13"/>
      <c r="AG1" s="9"/>
    </row>
    <row r="2" spans="1:33" ht="22.8" x14ac:dyDescent="0.4">
      <c r="A2" s="9"/>
      <c r="B2" s="14" t="s">
        <v>67</v>
      </c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3"/>
      <c r="AF2" s="13"/>
      <c r="AG2" s="9"/>
    </row>
    <row r="3" spans="1:33" ht="22.8" x14ac:dyDescent="0.4">
      <c r="A3" s="9"/>
      <c r="B3" s="10" t="s">
        <v>68</v>
      </c>
      <c r="C3" s="10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3"/>
      <c r="AF3" s="13"/>
      <c r="AG3" s="9"/>
    </row>
    <row r="4" spans="1:33" ht="15.6" x14ac:dyDescent="0.3">
      <c r="A4" s="9"/>
      <c r="B4" s="15" t="s">
        <v>69</v>
      </c>
      <c r="C4" s="9"/>
      <c r="D4" s="9"/>
      <c r="E4" s="16"/>
      <c r="F4" s="9"/>
      <c r="G4" s="9"/>
      <c r="H4" s="17"/>
      <c r="I4" s="9"/>
      <c r="J4" s="18"/>
      <c r="K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3"/>
      <c r="AF4" s="13"/>
      <c r="AG4" s="9"/>
    </row>
    <row r="5" spans="1:33" x14ac:dyDescent="0.3">
      <c r="A5" s="9"/>
      <c r="B5" s="20" t="s">
        <v>70</v>
      </c>
      <c r="C5" s="9"/>
      <c r="D5" s="9"/>
      <c r="E5" s="16"/>
      <c r="F5" s="21"/>
      <c r="G5" s="22">
        <v>40178</v>
      </c>
      <c r="H5" s="23">
        <f>G5+364</f>
        <v>40542</v>
      </c>
      <c r="I5" s="12"/>
      <c r="J5" s="12"/>
      <c r="K5" s="12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3"/>
      <c r="AF5" s="13"/>
      <c r="AG5" s="9"/>
    </row>
    <row r="6" spans="1:33" x14ac:dyDescent="0.3">
      <c r="A6" s="9"/>
      <c r="B6" s="25"/>
      <c r="C6" s="9"/>
      <c r="D6" s="9"/>
      <c r="E6" s="16"/>
      <c r="F6" s="9"/>
      <c r="G6" s="9"/>
      <c r="H6" s="17"/>
      <c r="I6" s="9"/>
      <c r="J6" s="18"/>
      <c r="K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3"/>
      <c r="AF6" s="13"/>
      <c r="AG6" s="9"/>
    </row>
    <row r="7" spans="1:33" ht="15.6" x14ac:dyDescent="0.3">
      <c r="A7" s="12"/>
      <c r="B7" s="26" t="s">
        <v>71</v>
      </c>
      <c r="C7" s="27"/>
      <c r="D7" s="27"/>
      <c r="E7" s="27"/>
      <c r="F7" s="28"/>
      <c r="G7" s="241" t="s">
        <v>72</v>
      </c>
      <c r="H7" s="242"/>
      <c r="I7" s="236" t="s">
        <v>73</v>
      </c>
      <c r="J7" s="237"/>
      <c r="K7" s="236" t="s">
        <v>74</v>
      </c>
      <c r="L7" s="237"/>
      <c r="M7" s="236" t="s">
        <v>75</v>
      </c>
      <c r="N7" s="237"/>
      <c r="O7" s="236" t="s">
        <v>76</v>
      </c>
      <c r="P7" s="237"/>
      <c r="Q7" s="236" t="s">
        <v>77</v>
      </c>
      <c r="R7" s="237"/>
      <c r="S7" s="236" t="s">
        <v>78</v>
      </c>
      <c r="T7" s="237"/>
      <c r="U7" s="236" t="s">
        <v>79</v>
      </c>
      <c r="V7" s="237"/>
      <c r="W7" s="236" t="s">
        <v>80</v>
      </c>
      <c r="X7" s="237"/>
      <c r="Y7" s="236" t="s">
        <v>81</v>
      </c>
      <c r="Z7" s="237"/>
      <c r="AA7" s="236" t="s">
        <v>82</v>
      </c>
      <c r="AB7" s="237"/>
      <c r="AC7" s="236" t="s">
        <v>83</v>
      </c>
      <c r="AD7" s="237"/>
      <c r="AE7" s="238" t="s">
        <v>84</v>
      </c>
      <c r="AF7" s="239"/>
      <c r="AG7" s="30"/>
    </row>
    <row r="8" spans="1:33" x14ac:dyDescent="0.3">
      <c r="A8" s="12"/>
      <c r="B8" s="31"/>
      <c r="C8" s="32" t="s">
        <v>85</v>
      </c>
      <c r="D8" s="31"/>
      <c r="E8" s="31"/>
      <c r="F8" s="33"/>
      <c r="G8" s="34">
        <v>85000</v>
      </c>
      <c r="H8" s="35">
        <f>IF(G8=0,0,G8/G$21)</f>
        <v>0.62916358253145821</v>
      </c>
      <c r="I8" s="34">
        <v>80000</v>
      </c>
      <c r="J8" s="35">
        <f>IF(I8=0,0,I8/I$21)</f>
        <v>0.59656972408650266</v>
      </c>
      <c r="K8" s="34">
        <v>84000</v>
      </c>
      <c r="L8" s="35">
        <f>IF(K8=0,0,K8/K$21)</f>
        <v>0.59914407988587737</v>
      </c>
      <c r="M8" s="34">
        <v>85000</v>
      </c>
      <c r="N8" s="35">
        <f>IF(M8=0,0,M8/M$21)</f>
        <v>0.59859154929577463</v>
      </c>
      <c r="O8" s="34">
        <v>90000</v>
      </c>
      <c r="P8" s="35">
        <f>IF(O8=0,0,O8/O$21)</f>
        <v>0.60200668896321075</v>
      </c>
      <c r="Q8" s="34">
        <v>92000</v>
      </c>
      <c r="R8" s="35">
        <f>IF(Q8=0,0,Q8/Q$21)</f>
        <v>0.60288335517693314</v>
      </c>
      <c r="S8" s="34">
        <v>95000</v>
      </c>
      <c r="T8" s="35">
        <f>IF(S8=0,0,S8/S$21)</f>
        <v>0.60471037555697005</v>
      </c>
      <c r="U8" s="34">
        <v>100000</v>
      </c>
      <c r="V8" s="35">
        <f>IF(U8=0,0,U8/U$21)</f>
        <v>0.60569351907934588</v>
      </c>
      <c r="W8" s="34">
        <v>98000</v>
      </c>
      <c r="X8" s="35">
        <f>IF(W8=0,0,W8/W$21)</f>
        <v>0.60456508328192471</v>
      </c>
      <c r="Y8" s="34">
        <v>90000</v>
      </c>
      <c r="Z8" s="35">
        <f>IF(Y8=0,0,Y8/Y$21)</f>
        <v>0.59960026648900733</v>
      </c>
      <c r="AA8" s="34">
        <v>87000</v>
      </c>
      <c r="AB8" s="35">
        <f>IF(AA8=0,0,AA8/AA$21)</f>
        <v>0.60374739764052743</v>
      </c>
      <c r="AC8" s="34">
        <v>83000</v>
      </c>
      <c r="AD8" s="35">
        <f>IF(AC8=0,0,AC8/AC$21)</f>
        <v>0.59669302659956869</v>
      </c>
      <c r="AE8" s="37">
        <f>AC8+AA8+W8+U8+S8+Q8+O8+M8+K8+I8+G8</f>
        <v>979000</v>
      </c>
      <c r="AF8" s="38">
        <f>IF(AE8=0,0,AE8/AE$21)</f>
        <v>0.60394818013571872</v>
      </c>
      <c r="AG8" s="39"/>
    </row>
    <row r="9" spans="1:33" x14ac:dyDescent="0.3">
      <c r="A9" s="12"/>
      <c r="B9" s="31"/>
      <c r="C9" s="32" t="s">
        <v>86</v>
      </c>
      <c r="D9" s="31"/>
      <c r="E9" s="31"/>
      <c r="F9" s="33"/>
      <c r="G9" s="40">
        <v>15000</v>
      </c>
      <c r="H9" s="35">
        <f>IF(G9=0,0,G9/G$21)</f>
        <v>0.11102886750555144</v>
      </c>
      <c r="I9" s="40">
        <v>16000</v>
      </c>
      <c r="J9" s="35">
        <f>IF(I9=0,0,I9/I$21)</f>
        <v>0.11931394481730052</v>
      </c>
      <c r="K9" s="40">
        <v>17000</v>
      </c>
      <c r="L9" s="35">
        <f>IF(K9=0,0,K9/K$21)</f>
        <v>0.12125534950071326</v>
      </c>
      <c r="M9" s="40">
        <v>17500</v>
      </c>
      <c r="N9" s="35">
        <f>IF(M9=0,0,M9/M$21)</f>
        <v>0.12323943661971831</v>
      </c>
      <c r="O9" s="40">
        <v>18500</v>
      </c>
      <c r="P9" s="35">
        <f>IF(O9=0,0,O9/O$21)</f>
        <v>0.12374581939799331</v>
      </c>
      <c r="Q9" s="40">
        <v>19000</v>
      </c>
      <c r="R9" s="35">
        <f>IF(Q9=0,0,Q9/Q$21)</f>
        <v>0.12450851900393185</v>
      </c>
      <c r="S9" s="40">
        <v>20000</v>
      </c>
      <c r="T9" s="35">
        <f>IF(S9=0,0,S9/S$21)</f>
        <v>0.1273074474856779</v>
      </c>
      <c r="U9" s="40">
        <v>22000</v>
      </c>
      <c r="V9" s="35">
        <f>IF(U9=0,0,U9/U$21)</f>
        <v>0.13325257419745609</v>
      </c>
      <c r="W9" s="40">
        <v>21000</v>
      </c>
      <c r="X9" s="35">
        <f>IF(W9=0,0,W9/W$21)</f>
        <v>0.12954966070326959</v>
      </c>
      <c r="Y9" s="40">
        <v>18000</v>
      </c>
      <c r="Z9" s="35">
        <f>IF(Y9=0,0,Y9/Y$21)</f>
        <v>0.11992005329780146</v>
      </c>
      <c r="AA9" s="40">
        <v>16000</v>
      </c>
      <c r="AB9" s="35">
        <f>IF(AA9=0,0,AA9/AA$21)</f>
        <v>0.11103400416377515</v>
      </c>
      <c r="AC9" s="40">
        <v>15500</v>
      </c>
      <c r="AD9" s="35">
        <f>IF(AC9=0,0,AC9/AC$21)</f>
        <v>0.11143062544931703</v>
      </c>
      <c r="AE9" s="41">
        <f>AC9+AA9+W9+U9+S9+Q9+O9+M9+K9+I9+G9</f>
        <v>197500</v>
      </c>
      <c r="AF9" s="38">
        <f>IF(AE9=0,0,AE9/AE$21)</f>
        <v>0.12183837137569402</v>
      </c>
      <c r="AG9" s="39"/>
    </row>
    <row r="10" spans="1:33" x14ac:dyDescent="0.3">
      <c r="A10" s="12"/>
      <c r="B10" s="31"/>
      <c r="C10" s="32" t="s">
        <v>87</v>
      </c>
      <c r="D10" s="31"/>
      <c r="E10" s="31"/>
      <c r="F10" s="33"/>
      <c r="G10" s="40">
        <v>10000</v>
      </c>
      <c r="H10" s="42">
        <f>IF(G10=0,0,G10/G$21)</f>
        <v>7.4019245003700967E-2</v>
      </c>
      <c r="I10" s="40">
        <v>12000</v>
      </c>
      <c r="J10" s="42">
        <f>IF(I10=0,0,I10/I$21)</f>
        <v>8.9485458612975396E-2</v>
      </c>
      <c r="K10" s="40">
        <v>13000</v>
      </c>
      <c r="L10" s="42">
        <f>IF(K10=0,0,K10/K$21)</f>
        <v>9.2724679029957208E-2</v>
      </c>
      <c r="M10" s="40">
        <v>13400</v>
      </c>
      <c r="N10" s="42">
        <f>IF(M10=0,0,M10/M$21)</f>
        <v>9.4366197183098591E-2</v>
      </c>
      <c r="O10" s="40">
        <v>14900</v>
      </c>
      <c r="P10" s="42">
        <f>IF(O10=0,0,O10/O$21)</f>
        <v>9.9665551839464878E-2</v>
      </c>
      <c r="Q10" s="40">
        <v>15500</v>
      </c>
      <c r="R10" s="42">
        <f>IF(Q10=0,0,Q10/Q$21)</f>
        <v>0.10157273918741809</v>
      </c>
      <c r="S10" s="40">
        <v>16000</v>
      </c>
      <c r="T10" s="42">
        <f>IF(S10=0,0,S10/S$21)</f>
        <v>0.10184595798854233</v>
      </c>
      <c r="U10" s="40">
        <v>17000</v>
      </c>
      <c r="V10" s="42">
        <f>IF(U10=0,0,U10/U$21)</f>
        <v>0.1029678982434888</v>
      </c>
      <c r="W10" s="40">
        <v>17000</v>
      </c>
      <c r="X10" s="42">
        <f>IF(W10=0,0,W10/W$21)</f>
        <v>0.10487353485502776</v>
      </c>
      <c r="Y10" s="40">
        <v>16000</v>
      </c>
      <c r="Z10" s="42">
        <f>IF(Y10=0,0,Y10/Y$21)</f>
        <v>0.10659560293137908</v>
      </c>
      <c r="AA10" s="40">
        <v>15000</v>
      </c>
      <c r="AB10" s="42">
        <f>IF(AA10=0,0,AA10/AA$21)</f>
        <v>0.1040943789035392</v>
      </c>
      <c r="AC10" s="40">
        <v>14500</v>
      </c>
      <c r="AD10" s="42">
        <f>IF(AC10=0,0,AC10/AC$21)</f>
        <v>0.10424155283968368</v>
      </c>
      <c r="AE10" s="43">
        <f>AC10+AA10+W10+U10+S10+Q10+O10+M10+K10+I10+G10</f>
        <v>158300</v>
      </c>
      <c r="AF10" s="44">
        <f>IF(AE10=0,0,AE10/AE$21)</f>
        <v>9.765576804441703E-2</v>
      </c>
      <c r="AG10" s="39"/>
    </row>
    <row r="11" spans="1:33" x14ac:dyDescent="0.3">
      <c r="A11" s="12"/>
      <c r="B11" s="31"/>
      <c r="C11" s="32"/>
      <c r="D11" s="31" t="s">
        <v>88</v>
      </c>
      <c r="E11" s="31"/>
      <c r="F11" s="33"/>
      <c r="G11" s="45">
        <f>SUM(G8:G10)</f>
        <v>110000</v>
      </c>
      <c r="H11" s="46">
        <f>IF(G11=0,0,G11/G$21)</f>
        <v>0.81421169504071056</v>
      </c>
      <c r="I11" s="45">
        <f>SUM(I8:I10)</f>
        <v>108000</v>
      </c>
      <c r="J11" s="46">
        <f>IF(I11=0,0,I11/I$21)</f>
        <v>0.80536912751677847</v>
      </c>
      <c r="K11" s="45">
        <f>SUM(K8:K10)</f>
        <v>114000</v>
      </c>
      <c r="L11" s="46">
        <f>IF(K11=0,0,K11/K$21)</f>
        <v>0.81312410841654781</v>
      </c>
      <c r="M11" s="45">
        <f>SUM(M8:M10)</f>
        <v>115900</v>
      </c>
      <c r="N11" s="46">
        <f>IF(M11=0,0,M11/M$21)</f>
        <v>0.81619718309859157</v>
      </c>
      <c r="O11" s="45">
        <f>SUM(O8:O10)</f>
        <v>123400</v>
      </c>
      <c r="P11" s="46">
        <f>IF(O11=0,0,O11/O$21)</f>
        <v>0.82541806020066888</v>
      </c>
      <c r="Q11" s="45">
        <f>SUM(Q8:Q10)</f>
        <v>126500</v>
      </c>
      <c r="R11" s="46">
        <f>IF(Q11=0,0,Q11/Q$21)</f>
        <v>0.82896461336828309</v>
      </c>
      <c r="S11" s="45">
        <f>SUM(S8:S10)</f>
        <v>131000</v>
      </c>
      <c r="T11" s="46">
        <f>IF(S11=0,0,S11/S$21)</f>
        <v>0.8338637810311903</v>
      </c>
      <c r="U11" s="45">
        <f>SUM(U8:U10)</f>
        <v>139000</v>
      </c>
      <c r="V11" s="46">
        <f>IF(U11=0,0,U11/U$21)</f>
        <v>0.84191399152029078</v>
      </c>
      <c r="W11" s="45">
        <f>SUM(W8:W10)</f>
        <v>136000</v>
      </c>
      <c r="X11" s="46">
        <f>IF(W11=0,0,W11/W$21)</f>
        <v>0.83898827884022209</v>
      </c>
      <c r="Y11" s="45">
        <f>SUM(Y8:Y10)</f>
        <v>124000</v>
      </c>
      <c r="Z11" s="46">
        <f>IF(Y11=0,0,Y11/Y$21)</f>
        <v>0.8261159227181879</v>
      </c>
      <c r="AA11" s="45">
        <f>SUM(AA8:AA10)</f>
        <v>118000</v>
      </c>
      <c r="AB11" s="46">
        <f>IF(AA11=0,0,AA11/AA$21)</f>
        <v>0.81887578070784173</v>
      </c>
      <c r="AC11" s="45">
        <f>SUM(AC8:AC10)</f>
        <v>113000</v>
      </c>
      <c r="AD11" s="46">
        <f>IF(AC11=0,0,AC11/AC$21)</f>
        <v>0.81236520488856934</v>
      </c>
      <c r="AE11" s="47">
        <f>SUM(AE8:AE10)</f>
        <v>1334800</v>
      </c>
      <c r="AF11" s="48">
        <f>IF(AE11=0,0,AE11/AE$21)</f>
        <v>0.82344231955582969</v>
      </c>
      <c r="AG11" s="39"/>
    </row>
    <row r="12" spans="1:33" x14ac:dyDescent="0.3">
      <c r="A12" s="12"/>
      <c r="B12" s="31"/>
      <c r="C12" s="32"/>
      <c r="D12" s="31"/>
      <c r="E12" s="31"/>
      <c r="F12" s="33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8"/>
      <c r="AF12" s="38"/>
      <c r="AG12" s="39"/>
    </row>
    <row r="13" spans="1:33" x14ac:dyDescent="0.3">
      <c r="A13" s="12"/>
      <c r="B13" s="31"/>
      <c r="C13" s="32" t="s">
        <v>89</v>
      </c>
      <c r="D13" s="31"/>
      <c r="E13" s="31"/>
      <c r="F13" s="33"/>
      <c r="G13" s="40">
        <v>1100</v>
      </c>
      <c r="H13" s="35">
        <f>IF(G13=0,0,G13/G$21)</f>
        <v>8.142116950407105E-3</v>
      </c>
      <c r="I13" s="40">
        <v>1100</v>
      </c>
      <c r="J13" s="35">
        <f>IF(I13=0,0,I13/I$21)</f>
        <v>8.2028337061894104E-3</v>
      </c>
      <c r="K13" s="40">
        <v>1200</v>
      </c>
      <c r="L13" s="35">
        <f>IF(K13=0,0,K13/K$21)</f>
        <v>8.5592011412268191E-3</v>
      </c>
      <c r="M13" s="40">
        <v>1100</v>
      </c>
      <c r="N13" s="35">
        <f>IF(M13=0,0,M13/M$21)</f>
        <v>7.7464788732394367E-3</v>
      </c>
      <c r="O13" s="40">
        <v>1100</v>
      </c>
      <c r="P13" s="35">
        <f>IF(O13=0,0,O13/O$21)</f>
        <v>7.3578595317725752E-3</v>
      </c>
      <c r="Q13" s="40">
        <v>1100</v>
      </c>
      <c r="R13" s="35">
        <f>IF(Q13=0,0,Q13/Q$21)</f>
        <v>7.2083879423328967E-3</v>
      </c>
      <c r="S13" s="40">
        <v>1100</v>
      </c>
      <c r="T13" s="35">
        <f>IF(S13=0,0,S13/S$21)</f>
        <v>7.0019096117122856E-3</v>
      </c>
      <c r="U13" s="40">
        <v>1100</v>
      </c>
      <c r="V13" s="35">
        <f>IF(U13=0,0,U13/U$21)</f>
        <v>6.6626287098728041E-3</v>
      </c>
      <c r="W13" s="40">
        <v>1100</v>
      </c>
      <c r="X13" s="35">
        <f>IF(W13=0,0,W13/W$21)</f>
        <v>6.7859346082665018E-3</v>
      </c>
      <c r="Y13" s="40">
        <v>1100</v>
      </c>
      <c r="Z13" s="35">
        <f>IF(Y13=0,0,Y13/Y$21)</f>
        <v>7.3284477015323115E-3</v>
      </c>
      <c r="AA13" s="40">
        <v>1100</v>
      </c>
      <c r="AB13" s="35">
        <f>IF(AA13=0,0,AA13/AA$21)</f>
        <v>7.6335877862595417E-3</v>
      </c>
      <c r="AC13" s="40">
        <v>1100</v>
      </c>
      <c r="AD13" s="35">
        <f>IF(AC13=0,0,AC13/AC$21)</f>
        <v>7.9079798705966927E-3</v>
      </c>
      <c r="AE13" s="41">
        <f>AC13+AA13+W13+U13+S13+Q13+O13+M13+K13+I13+G13</f>
        <v>12200</v>
      </c>
      <c r="AF13" s="38">
        <f>IF(AE13=0,0,AE13/AE$21)</f>
        <v>7.5262183837137573E-3</v>
      </c>
      <c r="AG13" s="39"/>
    </row>
    <row r="14" spans="1:33" x14ac:dyDescent="0.3">
      <c r="A14" s="12"/>
      <c r="B14" s="31"/>
      <c r="C14" s="32"/>
      <c r="D14" s="31"/>
      <c r="E14" s="31"/>
      <c r="F14" s="33"/>
      <c r="G14" s="49"/>
      <c r="H14" s="35"/>
      <c r="I14" s="49"/>
      <c r="J14" s="35"/>
      <c r="K14" s="49"/>
      <c r="L14" s="35"/>
      <c r="M14" s="49"/>
      <c r="N14" s="35"/>
      <c r="O14" s="49"/>
      <c r="P14" s="35"/>
      <c r="Q14" s="49"/>
      <c r="R14" s="35"/>
      <c r="S14" s="49"/>
      <c r="T14" s="35"/>
      <c r="U14" s="49"/>
      <c r="V14" s="35"/>
      <c r="W14" s="49"/>
      <c r="X14" s="35"/>
      <c r="Y14" s="49"/>
      <c r="Z14" s="35"/>
      <c r="AA14" s="49"/>
      <c r="AB14" s="35"/>
      <c r="AC14" s="49"/>
      <c r="AD14" s="35"/>
      <c r="AE14" s="50"/>
      <c r="AF14" s="38"/>
      <c r="AG14" s="39"/>
    </row>
    <row r="15" spans="1:33" x14ac:dyDescent="0.3">
      <c r="A15" s="12"/>
      <c r="B15" s="31"/>
      <c r="C15" s="32" t="s">
        <v>90</v>
      </c>
      <c r="D15" s="31"/>
      <c r="E15" s="31"/>
      <c r="F15" s="33"/>
      <c r="G15" s="40">
        <v>9000</v>
      </c>
      <c r="H15" s="35">
        <f>IF(G15=0,0,G15/G$21)</f>
        <v>6.6617320503330871E-2</v>
      </c>
      <c r="I15" s="40">
        <v>10000</v>
      </c>
      <c r="J15" s="35">
        <f>IF(I15=0,0,I15/I$21)</f>
        <v>7.4571215510812833E-2</v>
      </c>
      <c r="K15" s="40">
        <v>10000</v>
      </c>
      <c r="L15" s="35">
        <f>IF(K15=0,0,K15/K$21)</f>
        <v>7.1326676176890161E-2</v>
      </c>
      <c r="M15" s="40">
        <v>10000</v>
      </c>
      <c r="N15" s="35">
        <f>IF(M15=0,0,M15/M$21)</f>
        <v>7.0422535211267609E-2</v>
      </c>
      <c r="O15" s="40">
        <v>10000</v>
      </c>
      <c r="P15" s="35">
        <f>IF(O15=0,0,O15/O$21)</f>
        <v>6.6889632107023408E-2</v>
      </c>
      <c r="Q15" s="40">
        <v>10000</v>
      </c>
      <c r="R15" s="35">
        <f>IF(Q15=0,0,Q15/Q$21)</f>
        <v>6.5530799475753604E-2</v>
      </c>
      <c r="S15" s="40">
        <v>10000</v>
      </c>
      <c r="T15" s="35">
        <f>IF(S15=0,0,S15/S$21)</f>
        <v>6.3653723742838952E-2</v>
      </c>
      <c r="U15" s="40">
        <v>10000</v>
      </c>
      <c r="V15" s="35">
        <f>IF(U15=0,0,U15/U$21)</f>
        <v>6.0569351907934582E-2</v>
      </c>
      <c r="W15" s="40">
        <v>10000</v>
      </c>
      <c r="X15" s="35">
        <f>IF(W15=0,0,W15/W$21)</f>
        <v>6.1690314620604564E-2</v>
      </c>
      <c r="Y15" s="40">
        <v>10000</v>
      </c>
      <c r="Z15" s="35">
        <f>IF(Y15=0,0,Y15/Y$21)</f>
        <v>6.6622251832111928E-2</v>
      </c>
      <c r="AA15" s="40">
        <v>10000</v>
      </c>
      <c r="AB15" s="35">
        <f>IF(AA15=0,0,AA15/AA$21)</f>
        <v>6.9396252602359473E-2</v>
      </c>
      <c r="AC15" s="40">
        <v>10000</v>
      </c>
      <c r="AD15" s="35">
        <f>IF(AC15=0,0,AC15/AC$21)</f>
        <v>7.1890726096333568E-2</v>
      </c>
      <c r="AE15" s="41">
        <f>AC15+AA15+W15+U15+S15+Q15+O15+M15+K15+I15+G15</f>
        <v>109000</v>
      </c>
      <c r="AF15" s="38">
        <f>IF(AE15=0,0,AE15/AE$21)</f>
        <v>6.7242442936458979E-2</v>
      </c>
      <c r="AG15" s="39"/>
    </row>
    <row r="16" spans="1:33" x14ac:dyDescent="0.3">
      <c r="A16" s="12"/>
      <c r="B16" s="31"/>
      <c r="C16" s="32" t="s">
        <v>91</v>
      </c>
      <c r="D16" s="31"/>
      <c r="E16" s="31"/>
      <c r="F16" s="33"/>
      <c r="G16" s="40">
        <v>6000</v>
      </c>
      <c r="H16" s="35">
        <f>IF(G16=0,0,G16/G$21)</f>
        <v>4.441154700222058E-2</v>
      </c>
      <c r="I16" s="40">
        <v>6000</v>
      </c>
      <c r="J16" s="35">
        <f>IF(I16=0,0,I16/I$21)</f>
        <v>4.4742729306487698E-2</v>
      </c>
      <c r="K16" s="40">
        <v>6000</v>
      </c>
      <c r="L16" s="35">
        <f>IF(K16=0,0,K16/K$21)</f>
        <v>4.2796005706134094E-2</v>
      </c>
      <c r="M16" s="40">
        <v>6000</v>
      </c>
      <c r="N16" s="35">
        <f>IF(M16=0,0,M16/M$21)</f>
        <v>4.2253521126760563E-2</v>
      </c>
      <c r="O16" s="40">
        <v>6000</v>
      </c>
      <c r="P16" s="35">
        <f>IF(O16=0,0,O16/O$21)</f>
        <v>4.0133779264214048E-2</v>
      </c>
      <c r="Q16" s="40">
        <v>6000</v>
      </c>
      <c r="R16" s="35">
        <f>IF(Q16=0,0,Q16/Q$21)</f>
        <v>3.9318479685452164E-2</v>
      </c>
      <c r="S16" s="40">
        <v>6000</v>
      </c>
      <c r="T16" s="35">
        <f>IF(S16=0,0,S16/S$21)</f>
        <v>3.8192234245703373E-2</v>
      </c>
      <c r="U16" s="40">
        <v>6000</v>
      </c>
      <c r="V16" s="35">
        <f>IF(U16=0,0,U16/U$21)</f>
        <v>3.6341611144760748E-2</v>
      </c>
      <c r="W16" s="40">
        <v>6000</v>
      </c>
      <c r="X16" s="35">
        <f>IF(W16=0,0,W16/W$21)</f>
        <v>3.701418877236274E-2</v>
      </c>
      <c r="Y16" s="40">
        <v>6000</v>
      </c>
      <c r="Z16" s="35">
        <f>IF(Y16=0,0,Y16/Y$21)</f>
        <v>3.9973351099267154E-2</v>
      </c>
      <c r="AA16" s="40">
        <v>6000</v>
      </c>
      <c r="AB16" s="35">
        <f>IF(AA16=0,0,AA16/AA$21)</f>
        <v>4.1637751561415685E-2</v>
      </c>
      <c r="AC16" s="40">
        <v>6000</v>
      </c>
      <c r="AD16" s="35">
        <f>IF(AC16=0,0,AC16/AC$21)</f>
        <v>4.3134435657800146E-2</v>
      </c>
      <c r="AE16" s="41">
        <f>AC16+AA16+W16+U16+S16+Q16+O16+M16+K16+I16+G16</f>
        <v>66000</v>
      </c>
      <c r="AF16" s="38">
        <f>IF(AE16=0,0,AE16/AE$21)</f>
        <v>4.0715607649599014E-2</v>
      </c>
      <c r="AG16" s="39"/>
    </row>
    <row r="17" spans="1:33" x14ac:dyDescent="0.3">
      <c r="A17" s="12"/>
      <c r="B17" s="31"/>
      <c r="C17" s="32" t="s">
        <v>92</v>
      </c>
      <c r="D17" s="31"/>
      <c r="E17" s="31"/>
      <c r="F17" s="33"/>
      <c r="G17" s="40">
        <v>4000</v>
      </c>
      <c r="H17" s="35">
        <f>IF(G17=0,0,G17/G$21)</f>
        <v>2.9607698001480384E-2</v>
      </c>
      <c r="I17" s="40">
        <v>4000</v>
      </c>
      <c r="J17" s="35">
        <f>IF(I17=0,0,I17/I$21)</f>
        <v>2.9828486204325131E-2</v>
      </c>
      <c r="K17" s="40">
        <v>4000</v>
      </c>
      <c r="L17" s="35">
        <f>IF(K17=0,0,K17/K$21)</f>
        <v>2.8530670470756064E-2</v>
      </c>
      <c r="M17" s="40">
        <v>4000</v>
      </c>
      <c r="N17" s="35">
        <f>IF(M17=0,0,M17/M$21)</f>
        <v>2.8169014084507043E-2</v>
      </c>
      <c r="O17" s="40">
        <v>4000</v>
      </c>
      <c r="P17" s="35">
        <f>IF(O17=0,0,O17/O$21)</f>
        <v>2.6755852842809364E-2</v>
      </c>
      <c r="Q17" s="40">
        <v>4000</v>
      </c>
      <c r="R17" s="35">
        <f>IF(Q17=0,0,Q17/Q$21)</f>
        <v>2.621231979030144E-2</v>
      </c>
      <c r="S17" s="40">
        <v>4000</v>
      </c>
      <c r="T17" s="35">
        <f>IF(S17=0,0,S17/S$21)</f>
        <v>2.5461489497135583E-2</v>
      </c>
      <c r="U17" s="40">
        <v>4000</v>
      </c>
      <c r="V17" s="35">
        <f>IF(U17=0,0,U17/U$21)</f>
        <v>2.4227740763173834E-2</v>
      </c>
      <c r="W17" s="40">
        <v>4000</v>
      </c>
      <c r="X17" s="35">
        <f>IF(W17=0,0,W17/W$21)</f>
        <v>2.4676125848241828E-2</v>
      </c>
      <c r="Y17" s="40">
        <v>4000</v>
      </c>
      <c r="Z17" s="35">
        <f>IF(Y17=0,0,Y17/Y$21)</f>
        <v>2.6648900732844771E-2</v>
      </c>
      <c r="AA17" s="40">
        <v>4000</v>
      </c>
      <c r="AB17" s="35">
        <f>IF(AA17=0,0,AA17/AA$21)</f>
        <v>2.7758501040943788E-2</v>
      </c>
      <c r="AC17" s="40">
        <v>4000</v>
      </c>
      <c r="AD17" s="35">
        <f>IF(AC17=0,0,AC17/AC$21)</f>
        <v>2.8756290438533429E-2</v>
      </c>
      <c r="AE17" s="41">
        <f>AC17+AA17+W17+U17+S17+Q17+O17+M17+K17+I17+G17</f>
        <v>44000</v>
      </c>
      <c r="AF17" s="38">
        <f>IF(AE17=0,0,AE17/AE$21)</f>
        <v>2.7143738433066007E-2</v>
      </c>
      <c r="AG17" s="39"/>
    </row>
    <row r="18" spans="1:33" x14ac:dyDescent="0.3">
      <c r="A18" s="12"/>
      <c r="B18" s="31"/>
      <c r="C18" s="32" t="s">
        <v>93</v>
      </c>
      <c r="D18" s="31"/>
      <c r="E18" s="31"/>
      <c r="F18" s="33"/>
      <c r="G18" s="40">
        <v>5000</v>
      </c>
      <c r="H18" s="49">
        <f>IF(G18=0,0,G18/G$21)</f>
        <v>3.7009622501850484E-2</v>
      </c>
      <c r="I18" s="40">
        <v>5000</v>
      </c>
      <c r="J18" s="49">
        <f>IF(I18=0,0,I18/I$21)</f>
        <v>3.7285607755406416E-2</v>
      </c>
      <c r="K18" s="40">
        <v>5000</v>
      </c>
      <c r="L18" s="49">
        <f>IF(K18=0,0,K18/K$21)</f>
        <v>3.566333808844508E-2</v>
      </c>
      <c r="M18" s="40">
        <v>5000</v>
      </c>
      <c r="N18" s="49">
        <f>IF(M18=0,0,M18/M$21)</f>
        <v>3.5211267605633804E-2</v>
      </c>
      <c r="O18" s="40">
        <v>5000</v>
      </c>
      <c r="P18" s="49">
        <f>IF(O18=0,0,O18/O$21)</f>
        <v>3.3444816053511704E-2</v>
      </c>
      <c r="Q18" s="40">
        <v>5000</v>
      </c>
      <c r="R18" s="49">
        <f>IF(Q18=0,0,Q18/Q$21)</f>
        <v>3.2765399737876802E-2</v>
      </c>
      <c r="S18" s="40">
        <v>5000</v>
      </c>
      <c r="T18" s="49">
        <f>IF(S18=0,0,S18/S$21)</f>
        <v>3.1826861871419476E-2</v>
      </c>
      <c r="U18" s="40">
        <v>5000</v>
      </c>
      <c r="V18" s="49">
        <f>IF(U18=0,0,U18/U$21)</f>
        <v>3.0284675953967291E-2</v>
      </c>
      <c r="W18" s="40">
        <v>5000</v>
      </c>
      <c r="X18" s="49">
        <f>IF(W18=0,0,W18/W$21)</f>
        <v>3.0845157310302282E-2</v>
      </c>
      <c r="Y18" s="40">
        <v>5000</v>
      </c>
      <c r="Z18" s="49">
        <f>IF(Y18=0,0,Y18/Y$21)</f>
        <v>3.3311125916055964E-2</v>
      </c>
      <c r="AA18" s="40">
        <v>5000</v>
      </c>
      <c r="AB18" s="49">
        <f>IF(AA18=0,0,AA18/AA$21)</f>
        <v>3.4698126301179737E-2</v>
      </c>
      <c r="AC18" s="40">
        <v>5000</v>
      </c>
      <c r="AD18" s="49">
        <f>IF(AC18=0,0,AC18/AC$21)</f>
        <v>3.5945363048166784E-2</v>
      </c>
      <c r="AE18" s="41">
        <f>AC18+AA18+W18+U18+S18+Q18+O18+M18+K18+I18+G18</f>
        <v>55000</v>
      </c>
      <c r="AF18" s="50">
        <f>IF(AE18=0,0,AE18/AE$21)</f>
        <v>3.3929673041332507E-2</v>
      </c>
      <c r="AG18" s="51"/>
    </row>
    <row r="19" spans="1:33" x14ac:dyDescent="0.3">
      <c r="A19" s="52"/>
      <c r="B19" s="53"/>
      <c r="C19" s="54"/>
      <c r="D19" s="53" t="s">
        <v>94</v>
      </c>
      <c r="E19" s="53"/>
      <c r="F19" s="55"/>
      <c r="G19" s="47">
        <f>SUM(G15:G18)</f>
        <v>24000</v>
      </c>
      <c r="H19" s="48">
        <f>IF(G19=0,0,G19/G$21)</f>
        <v>0.17764618800888232</v>
      </c>
      <c r="I19" s="47">
        <f>SUM(I15:I18)</f>
        <v>25000</v>
      </c>
      <c r="J19" s="48">
        <f>IF(I19=0,0,I19/I$21)</f>
        <v>0.18642803877703207</v>
      </c>
      <c r="K19" s="47">
        <f>SUM(K15:K18)</f>
        <v>25000</v>
      </c>
      <c r="L19" s="48">
        <f>IF(K19=0,0,K19/K$21)</f>
        <v>0.1783166904422254</v>
      </c>
      <c r="M19" s="47">
        <f>SUM(M15:M18)</f>
        <v>25000</v>
      </c>
      <c r="N19" s="48">
        <f>IF(M19=0,0,M19/M$21)</f>
        <v>0.176056338028169</v>
      </c>
      <c r="O19" s="47">
        <f>SUM(O15:O18)</f>
        <v>25000</v>
      </c>
      <c r="P19" s="48">
        <f>IF(O19=0,0,O19/O$21)</f>
        <v>0.16722408026755853</v>
      </c>
      <c r="Q19" s="47">
        <f>SUM(Q15:Q18)</f>
        <v>25000</v>
      </c>
      <c r="R19" s="48">
        <f>IF(Q19=0,0,Q19/Q$21)</f>
        <v>0.16382699868938402</v>
      </c>
      <c r="S19" s="47">
        <f>SUM(S15:S18)</f>
        <v>25000</v>
      </c>
      <c r="T19" s="48">
        <f>IF(S19=0,0,S19/S$21)</f>
        <v>0.15913430935709738</v>
      </c>
      <c r="U19" s="47">
        <f>SUM(U15:U18)</f>
        <v>25000</v>
      </c>
      <c r="V19" s="48">
        <f>IF(U19=0,0,U19/U$21)</f>
        <v>0.15142337976983647</v>
      </c>
      <c r="W19" s="47">
        <f>SUM(W15:W18)</f>
        <v>25000</v>
      </c>
      <c r="X19" s="48">
        <f>IF(W19=0,0,W19/W$21)</f>
        <v>0.15422578655151142</v>
      </c>
      <c r="Y19" s="47">
        <f>SUM(Y15:Y18)</f>
        <v>25000</v>
      </c>
      <c r="Z19" s="48">
        <f>IF(Y19=0,0,Y19/Y$21)</f>
        <v>0.16655562958027981</v>
      </c>
      <c r="AA19" s="47">
        <f>SUM(AA15:AA18)</f>
        <v>25000</v>
      </c>
      <c r="AB19" s="48">
        <f>IF(AA19=0,0,AA19/AA$21)</f>
        <v>0.17349063150589869</v>
      </c>
      <c r="AC19" s="47">
        <f>SUM(AC15:AC18)</f>
        <v>25000</v>
      </c>
      <c r="AD19" s="48">
        <f>IF(AC19=0,0,AC19/AC$21)</f>
        <v>0.17972681524083392</v>
      </c>
      <c r="AE19" s="47">
        <f>SUM(AE15:AE18)</f>
        <v>274000</v>
      </c>
      <c r="AF19" s="48">
        <f>IF(AE19=0,0,AE19/AE$21)</f>
        <v>0.16903146206045652</v>
      </c>
      <c r="AG19" s="57"/>
    </row>
    <row r="20" spans="1:33" x14ac:dyDescent="0.3">
      <c r="A20" s="52"/>
      <c r="B20" s="53"/>
      <c r="C20" s="54"/>
      <c r="D20" s="53"/>
      <c r="E20" s="53"/>
      <c r="F20" s="55"/>
      <c r="G20" s="38"/>
      <c r="H20" s="50"/>
      <c r="I20" s="38"/>
      <c r="J20" s="50"/>
      <c r="K20" s="38"/>
      <c r="L20" s="50"/>
      <c r="M20" s="38"/>
      <c r="N20" s="50"/>
      <c r="O20" s="38"/>
      <c r="P20" s="50"/>
      <c r="Q20" s="38"/>
      <c r="R20" s="50"/>
      <c r="S20" s="38"/>
      <c r="T20" s="50"/>
      <c r="U20" s="38"/>
      <c r="V20" s="50"/>
      <c r="W20" s="38"/>
      <c r="X20" s="50"/>
      <c r="Y20" s="38"/>
      <c r="Z20" s="50"/>
      <c r="AA20" s="38"/>
      <c r="AB20" s="50"/>
      <c r="AC20" s="38"/>
      <c r="AD20" s="50"/>
      <c r="AE20" s="38"/>
      <c r="AF20" s="50"/>
      <c r="AG20" s="57"/>
    </row>
    <row r="21" spans="1:33" x14ac:dyDescent="0.3">
      <c r="A21" s="52"/>
      <c r="B21" s="58" t="s">
        <v>95</v>
      </c>
      <c r="C21" s="53"/>
      <c r="D21" s="59"/>
      <c r="E21" s="55"/>
      <c r="F21" s="55"/>
      <c r="G21" s="47">
        <f>G11+G13+G19</f>
        <v>135100</v>
      </c>
      <c r="H21" s="48">
        <f>IF(G21=0,0,G21/G$21)</f>
        <v>1</v>
      </c>
      <c r="I21" s="47">
        <f>I11+I13+I19</f>
        <v>134100</v>
      </c>
      <c r="J21" s="48">
        <f>IF(I21=0,0,I21/I$21)</f>
        <v>1</v>
      </c>
      <c r="K21" s="47">
        <f>K11+K13+K19</f>
        <v>140200</v>
      </c>
      <c r="L21" s="48">
        <f>IF(K21=0,0,K21/K$21)</f>
        <v>1</v>
      </c>
      <c r="M21" s="47">
        <f>M11+M13+M19</f>
        <v>142000</v>
      </c>
      <c r="N21" s="48">
        <f>IF(M21=0,0,M21/M$21)</f>
        <v>1</v>
      </c>
      <c r="O21" s="47">
        <f>O11+O13+O19</f>
        <v>149500</v>
      </c>
      <c r="P21" s="48">
        <f>IF(O21=0,0,O21/O$21)</f>
        <v>1</v>
      </c>
      <c r="Q21" s="47">
        <f>Q11+Q13+Q19</f>
        <v>152600</v>
      </c>
      <c r="R21" s="48">
        <f>IF(Q21=0,0,Q21/Q$21)</f>
        <v>1</v>
      </c>
      <c r="S21" s="47">
        <f>S11+S13+S19</f>
        <v>157100</v>
      </c>
      <c r="T21" s="48">
        <f>IF(S21=0,0,S21/S$21)</f>
        <v>1</v>
      </c>
      <c r="U21" s="47">
        <f>U11+U13+U19</f>
        <v>165100</v>
      </c>
      <c r="V21" s="48">
        <f>IF(U21=0,0,U21/U$21)</f>
        <v>1</v>
      </c>
      <c r="W21" s="47">
        <f>W11+W13+W19</f>
        <v>162100</v>
      </c>
      <c r="X21" s="48">
        <f>IF(W21=0,0,W21/W$21)</f>
        <v>1</v>
      </c>
      <c r="Y21" s="47">
        <f>Y11+Y13+Y19</f>
        <v>150100</v>
      </c>
      <c r="Z21" s="48">
        <f>IF(Y21=0,0,Y21/Y$21)</f>
        <v>1</v>
      </c>
      <c r="AA21" s="47">
        <f>AA11+AA13+AA19</f>
        <v>144100</v>
      </c>
      <c r="AB21" s="48">
        <f>IF(AA21=0,0,AA21/AA$21)</f>
        <v>1</v>
      </c>
      <c r="AC21" s="47">
        <f>AC11+AC13+AC19</f>
        <v>139100</v>
      </c>
      <c r="AD21" s="48">
        <f>IF(AC21=0,0,AC21/AC$21)</f>
        <v>1</v>
      </c>
      <c r="AE21" s="47">
        <f>AE11+AE13+AE19</f>
        <v>1621000</v>
      </c>
      <c r="AF21" s="48">
        <f>IF(AE21=0,0,AE21/AE$21)</f>
        <v>1</v>
      </c>
      <c r="AG21" s="57"/>
    </row>
    <row r="22" spans="1:33" x14ac:dyDescent="0.3">
      <c r="A22" s="52"/>
      <c r="B22" s="53"/>
      <c r="C22" s="53"/>
      <c r="D22" s="53"/>
      <c r="E22" s="53"/>
      <c r="F22" s="55"/>
      <c r="G22" s="60"/>
      <c r="H22" s="61"/>
      <c r="I22" s="60"/>
      <c r="J22" s="61"/>
      <c r="K22" s="60"/>
      <c r="L22" s="61"/>
      <c r="M22" s="60"/>
      <c r="N22" s="61"/>
      <c r="O22" s="60"/>
      <c r="P22" s="61"/>
      <c r="Q22" s="60"/>
      <c r="R22" s="61"/>
      <c r="S22" s="60"/>
      <c r="T22" s="61"/>
      <c r="U22" s="60"/>
      <c r="V22" s="61"/>
      <c r="W22" s="60"/>
      <c r="X22" s="61"/>
      <c r="Y22" s="60"/>
      <c r="Z22" s="61"/>
      <c r="AA22" s="60"/>
      <c r="AB22" s="61"/>
      <c r="AC22" s="60"/>
      <c r="AD22" s="61"/>
      <c r="AE22" s="60"/>
      <c r="AF22" s="61"/>
      <c r="AG22" s="56"/>
    </row>
    <row r="23" spans="1:33" ht="15.6" x14ac:dyDescent="0.3">
      <c r="A23" s="52"/>
      <c r="B23" s="62" t="s">
        <v>96</v>
      </c>
      <c r="C23" s="63"/>
      <c r="D23" s="63"/>
      <c r="E23" s="63"/>
      <c r="F23" s="64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/>
      <c r="V23" s="61"/>
      <c r="W23" s="60"/>
      <c r="X23" s="61"/>
      <c r="Y23" s="60"/>
      <c r="Z23" s="61"/>
      <c r="AA23" s="60"/>
      <c r="AB23" s="61"/>
      <c r="AC23" s="60"/>
      <c r="AD23" s="61"/>
      <c r="AE23" s="60"/>
      <c r="AF23" s="61"/>
      <c r="AG23" s="56"/>
    </row>
    <row r="24" spans="1:33" x14ac:dyDescent="0.3">
      <c r="A24" s="12"/>
      <c r="B24" s="31"/>
      <c r="C24" s="65" t="s">
        <v>97</v>
      </c>
      <c r="D24" s="31"/>
      <c r="E24" s="31"/>
      <c r="F24" s="33"/>
      <c r="G24" s="66"/>
      <c r="H24" s="67"/>
      <c r="I24" s="66"/>
      <c r="J24" s="67"/>
      <c r="K24" s="66"/>
      <c r="L24" s="67"/>
      <c r="M24" s="66"/>
      <c r="N24" s="67"/>
      <c r="O24" s="66"/>
      <c r="P24" s="67"/>
      <c r="Q24" s="66"/>
      <c r="R24" s="67"/>
      <c r="S24" s="66"/>
      <c r="T24" s="67"/>
      <c r="U24" s="66"/>
      <c r="V24" s="67"/>
      <c r="W24" s="66"/>
      <c r="X24" s="67"/>
      <c r="Y24" s="66"/>
      <c r="Z24" s="67"/>
      <c r="AA24" s="66"/>
      <c r="AB24" s="67"/>
      <c r="AC24" s="66"/>
      <c r="AD24" s="67"/>
      <c r="AE24" s="68"/>
      <c r="AF24" s="69"/>
      <c r="AG24" s="36"/>
    </row>
    <row r="25" spans="1:33" x14ac:dyDescent="0.3">
      <c r="A25" s="12"/>
      <c r="B25" s="31"/>
      <c r="C25" s="65" t="s">
        <v>98</v>
      </c>
      <c r="D25" s="31"/>
      <c r="E25" s="31"/>
      <c r="F25" s="33"/>
      <c r="G25" s="70">
        <f>SUM(G8:G10)*H25</f>
        <v>31349.999999999996</v>
      </c>
      <c r="H25" s="71">
        <v>0.28499999999999998</v>
      </c>
      <c r="I25" s="70">
        <f>SUM(I8:I10)*J25</f>
        <v>31319.999999999996</v>
      </c>
      <c r="J25" s="71">
        <v>0.28999999999999998</v>
      </c>
      <c r="K25" s="70">
        <f>SUM(K8:K10)*L25</f>
        <v>33060</v>
      </c>
      <c r="L25" s="71">
        <v>0.28999999999999998</v>
      </c>
      <c r="M25" s="70">
        <f>SUM(M8:M10)*N25</f>
        <v>33611</v>
      </c>
      <c r="N25" s="71">
        <v>0.28999999999999998</v>
      </c>
      <c r="O25" s="70">
        <f>SUM(O8:O10)*P25</f>
        <v>35786</v>
      </c>
      <c r="P25" s="71">
        <v>0.28999999999999998</v>
      </c>
      <c r="Q25" s="70">
        <f>SUM(Q8:Q10)*R25</f>
        <v>36685</v>
      </c>
      <c r="R25" s="71">
        <v>0.28999999999999998</v>
      </c>
      <c r="S25" s="70">
        <f>SUM(S8:S10)*T25</f>
        <v>37990</v>
      </c>
      <c r="T25" s="71">
        <v>0.28999999999999998</v>
      </c>
      <c r="U25" s="70">
        <f>SUM(U8:U10)*V25</f>
        <v>40310</v>
      </c>
      <c r="V25" s="71">
        <v>0.28999999999999998</v>
      </c>
      <c r="W25" s="70">
        <f>SUM(W8:W10)*X25</f>
        <v>39440</v>
      </c>
      <c r="X25" s="71">
        <v>0.28999999999999998</v>
      </c>
      <c r="Y25" s="70">
        <f>SUM(Y8:Y10)*Z25</f>
        <v>35960</v>
      </c>
      <c r="Z25" s="71">
        <v>0.28999999999999998</v>
      </c>
      <c r="AA25" s="70">
        <f>SUM(AA8:AA10)*AB25</f>
        <v>34220</v>
      </c>
      <c r="AB25" s="71">
        <v>0.28999999999999998</v>
      </c>
      <c r="AC25" s="70">
        <f>SUM(AC8:AC10)*AD25</f>
        <v>32770</v>
      </c>
      <c r="AD25" s="71">
        <v>0.28999999999999998</v>
      </c>
      <c r="AE25" s="72">
        <f>AC25+AA25+W25+U25+S25+Q25+O25+M25+K25+I25+G25</f>
        <v>386542</v>
      </c>
      <c r="AF25" s="73">
        <f>IF(AE25=0,0,AE25/AE11)</f>
        <v>0.28958795325142345</v>
      </c>
      <c r="AG25" s="51"/>
    </row>
    <row r="26" spans="1:33" x14ac:dyDescent="0.3">
      <c r="A26" s="12"/>
      <c r="B26" s="31"/>
      <c r="C26" s="65"/>
      <c r="D26" s="31"/>
      <c r="E26" s="31"/>
      <c r="F26" s="33"/>
      <c r="G26" s="66"/>
      <c r="H26" s="67"/>
      <c r="I26" s="66"/>
      <c r="J26" s="67"/>
      <c r="K26" s="66"/>
      <c r="L26" s="67"/>
      <c r="M26" s="66"/>
      <c r="N26" s="67"/>
      <c r="O26" s="66"/>
      <c r="P26" s="67"/>
      <c r="Q26" s="66"/>
      <c r="R26" s="67"/>
      <c r="S26" s="66"/>
      <c r="T26" s="67"/>
      <c r="U26" s="66"/>
      <c r="V26" s="67"/>
      <c r="W26" s="66"/>
      <c r="X26" s="67"/>
      <c r="Y26" s="66"/>
      <c r="Z26" s="67"/>
      <c r="AA26" s="66"/>
      <c r="AB26" s="67"/>
      <c r="AC26" s="66"/>
      <c r="AD26" s="67"/>
      <c r="AE26" s="72"/>
      <c r="AF26" s="74"/>
      <c r="AG26" s="36"/>
    </row>
    <row r="27" spans="1:33" x14ac:dyDescent="0.3">
      <c r="A27" s="12"/>
      <c r="B27" s="31"/>
      <c r="C27" s="65" t="s">
        <v>99</v>
      </c>
      <c r="D27" s="31"/>
      <c r="E27" s="31"/>
      <c r="F27" s="33"/>
      <c r="G27" s="66"/>
      <c r="H27" s="67"/>
      <c r="I27" s="66"/>
      <c r="J27" s="67"/>
      <c r="K27" s="66"/>
      <c r="L27" s="67"/>
      <c r="M27" s="66"/>
      <c r="N27" s="67"/>
      <c r="O27" s="66"/>
      <c r="P27" s="67"/>
      <c r="Q27" s="66"/>
      <c r="R27" s="67"/>
      <c r="S27" s="66"/>
      <c r="T27" s="67"/>
      <c r="U27" s="66"/>
      <c r="V27" s="67"/>
      <c r="W27" s="66"/>
      <c r="X27" s="67"/>
      <c r="Y27" s="66"/>
      <c r="Z27" s="67"/>
      <c r="AA27" s="66"/>
      <c r="AB27" s="67"/>
      <c r="AC27" s="66"/>
      <c r="AD27" s="67"/>
      <c r="AE27" s="72"/>
      <c r="AF27" s="74"/>
      <c r="AG27" s="36"/>
    </row>
    <row r="28" spans="1:33" x14ac:dyDescent="0.3">
      <c r="A28" s="12"/>
      <c r="B28" s="31"/>
      <c r="C28" s="75" t="s">
        <v>100</v>
      </c>
      <c r="D28" s="31"/>
      <c r="E28" s="31"/>
      <c r="F28" s="33"/>
      <c r="G28" s="70">
        <f>G13*H28</f>
        <v>550</v>
      </c>
      <c r="H28" s="71">
        <v>0.5</v>
      </c>
      <c r="I28" s="70">
        <f>I13*J28</f>
        <v>550</v>
      </c>
      <c r="J28" s="71">
        <v>0.5</v>
      </c>
      <c r="K28" s="70">
        <f>K13*L28</f>
        <v>600</v>
      </c>
      <c r="L28" s="71">
        <v>0.5</v>
      </c>
      <c r="M28" s="70">
        <f>M13*N28</f>
        <v>550</v>
      </c>
      <c r="N28" s="71">
        <v>0.5</v>
      </c>
      <c r="O28" s="70">
        <f>O13*P28</f>
        <v>550</v>
      </c>
      <c r="P28" s="71">
        <v>0.5</v>
      </c>
      <c r="Q28" s="70">
        <f>Q13*R28</f>
        <v>550</v>
      </c>
      <c r="R28" s="71">
        <v>0.5</v>
      </c>
      <c r="S28" s="70">
        <f>S13*T28</f>
        <v>550</v>
      </c>
      <c r="T28" s="71">
        <v>0.5</v>
      </c>
      <c r="U28" s="70">
        <f>U13*V28</f>
        <v>550</v>
      </c>
      <c r="V28" s="71">
        <v>0.5</v>
      </c>
      <c r="W28" s="70">
        <f>W13*X28</f>
        <v>550</v>
      </c>
      <c r="X28" s="71">
        <v>0.5</v>
      </c>
      <c r="Y28" s="70">
        <f>Y13*Z28</f>
        <v>550</v>
      </c>
      <c r="Z28" s="71">
        <v>0.5</v>
      </c>
      <c r="AA28" s="70">
        <f>AA13*AB28</f>
        <v>550</v>
      </c>
      <c r="AB28" s="71">
        <v>0.5</v>
      </c>
      <c r="AC28" s="70">
        <f>AC13*AD28</f>
        <v>550</v>
      </c>
      <c r="AD28" s="71">
        <v>0.5</v>
      </c>
      <c r="AE28" s="72">
        <f>AC28+AA28+W28+U28+S28+Q28+O28+M28+K28+I28+G28</f>
        <v>6100</v>
      </c>
      <c r="AF28" s="73">
        <f>IF(AE28=0,0,AE28/AE13)</f>
        <v>0.5</v>
      </c>
      <c r="AG28" s="51"/>
    </row>
    <row r="29" spans="1:33" x14ac:dyDescent="0.3">
      <c r="A29" s="12"/>
      <c r="B29" s="31"/>
      <c r="C29" s="65"/>
      <c r="D29" s="31"/>
      <c r="E29" s="31"/>
      <c r="F29" s="33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7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8"/>
      <c r="AF29" s="69"/>
      <c r="AG29" s="36"/>
    </row>
    <row r="30" spans="1:33" x14ac:dyDescent="0.3">
      <c r="A30" s="12"/>
      <c r="B30" s="31"/>
      <c r="C30" s="65" t="s">
        <v>101</v>
      </c>
      <c r="D30" s="31"/>
      <c r="E30" s="31"/>
      <c r="F30" s="33"/>
      <c r="G30" s="66"/>
      <c r="H30" s="67"/>
      <c r="I30" s="66"/>
      <c r="J30" s="67"/>
      <c r="K30" s="66"/>
      <c r="L30" s="67"/>
      <c r="M30" s="66"/>
      <c r="N30" s="67"/>
      <c r="O30" s="66"/>
      <c r="P30" s="67"/>
      <c r="Q30" s="66"/>
      <c r="R30" s="67"/>
      <c r="S30" s="66"/>
      <c r="T30" s="67"/>
      <c r="U30" s="66"/>
      <c r="V30" s="67"/>
      <c r="W30" s="66"/>
      <c r="X30" s="67"/>
      <c r="Y30" s="66"/>
      <c r="Z30" s="67"/>
      <c r="AA30" s="66"/>
      <c r="AB30" s="67"/>
      <c r="AC30" s="66"/>
      <c r="AD30" s="67"/>
      <c r="AE30" s="68"/>
      <c r="AF30" s="69"/>
      <c r="AG30" s="36"/>
    </row>
    <row r="31" spans="1:33" x14ac:dyDescent="0.3">
      <c r="A31" s="12"/>
      <c r="B31" s="31"/>
      <c r="C31" s="65"/>
      <c r="D31" s="31" t="s">
        <v>3</v>
      </c>
      <c r="E31" s="31"/>
      <c r="F31" s="33"/>
      <c r="G31" s="66">
        <f>G15*H31</f>
        <v>2250</v>
      </c>
      <c r="H31" s="71">
        <v>0.25</v>
      </c>
      <c r="I31" s="66">
        <f>I15*J31</f>
        <v>2500</v>
      </c>
      <c r="J31" s="76">
        <v>0.25</v>
      </c>
      <c r="K31" s="66">
        <f>K15*L31</f>
        <v>2500</v>
      </c>
      <c r="L31" s="76">
        <v>0.25</v>
      </c>
      <c r="M31" s="66">
        <f>M15*N31</f>
        <v>2500</v>
      </c>
      <c r="N31" s="76">
        <v>0.25</v>
      </c>
      <c r="O31" s="66">
        <f>O15*P31</f>
        <v>2500</v>
      </c>
      <c r="P31" s="76">
        <v>0.25</v>
      </c>
      <c r="Q31" s="66">
        <f>Q15*R31</f>
        <v>2500</v>
      </c>
      <c r="R31" s="76">
        <v>0.25</v>
      </c>
      <c r="S31" s="66">
        <f>S15*T31</f>
        <v>2500</v>
      </c>
      <c r="T31" s="76">
        <v>0.25</v>
      </c>
      <c r="U31" s="66">
        <f>U15*V31</f>
        <v>2500</v>
      </c>
      <c r="V31" s="76">
        <v>0.25</v>
      </c>
      <c r="W31" s="66">
        <f>W15*X31</f>
        <v>2500</v>
      </c>
      <c r="X31" s="76">
        <v>0.25</v>
      </c>
      <c r="Y31" s="66">
        <f>Y15*Z31</f>
        <v>2500</v>
      </c>
      <c r="Z31" s="76">
        <v>0.25</v>
      </c>
      <c r="AA31" s="66">
        <f>AA15*AB31</f>
        <v>2500</v>
      </c>
      <c r="AB31" s="76">
        <v>0.25</v>
      </c>
      <c r="AC31" s="66">
        <f>AC15*AD31</f>
        <v>2500</v>
      </c>
      <c r="AD31" s="76">
        <v>0.25</v>
      </c>
      <c r="AE31" s="68">
        <f>AC31+AA31+W31+U31+S31+Q31+O31+M31+K31+I31+G31</f>
        <v>27250</v>
      </c>
      <c r="AF31" s="73">
        <f>IF(AE31=0,0,AE31/AE16)</f>
        <v>0.4128787878787879</v>
      </c>
      <c r="AG31" s="39"/>
    </row>
    <row r="32" spans="1:33" x14ac:dyDescent="0.3">
      <c r="A32" s="12"/>
      <c r="B32" s="31"/>
      <c r="C32" s="65"/>
      <c r="D32" s="31" t="s">
        <v>102</v>
      </c>
      <c r="E32" s="31"/>
      <c r="F32" s="33"/>
      <c r="G32" s="66">
        <f>G16*H32</f>
        <v>1080</v>
      </c>
      <c r="H32" s="71">
        <v>0.18</v>
      </c>
      <c r="I32" s="66">
        <f>I16*J32</f>
        <v>1080</v>
      </c>
      <c r="J32" s="76">
        <v>0.18</v>
      </c>
      <c r="K32" s="66">
        <f>K16*L32</f>
        <v>1080</v>
      </c>
      <c r="L32" s="76">
        <v>0.18</v>
      </c>
      <c r="M32" s="66">
        <f>M16*N32</f>
        <v>1080</v>
      </c>
      <c r="N32" s="76">
        <v>0.18</v>
      </c>
      <c r="O32" s="66">
        <f>O16*P32</f>
        <v>1080</v>
      </c>
      <c r="P32" s="76">
        <v>0.18</v>
      </c>
      <c r="Q32" s="66">
        <f>Q16*R32</f>
        <v>1080</v>
      </c>
      <c r="R32" s="76">
        <v>0.18</v>
      </c>
      <c r="S32" s="66">
        <f>S16*T32</f>
        <v>1080</v>
      </c>
      <c r="T32" s="76">
        <v>0.18</v>
      </c>
      <c r="U32" s="66">
        <f>U16*V32</f>
        <v>1080</v>
      </c>
      <c r="V32" s="76">
        <v>0.18</v>
      </c>
      <c r="W32" s="66">
        <f>W16*X32</f>
        <v>1080</v>
      </c>
      <c r="X32" s="76">
        <v>0.18</v>
      </c>
      <c r="Y32" s="66">
        <f>Y16*Z32</f>
        <v>1080</v>
      </c>
      <c r="Z32" s="76">
        <v>0.18</v>
      </c>
      <c r="AA32" s="66">
        <f>AA16*AB32</f>
        <v>1080</v>
      </c>
      <c r="AB32" s="76">
        <v>0.18</v>
      </c>
      <c r="AC32" s="66">
        <f>AC16*AD32</f>
        <v>1080</v>
      </c>
      <c r="AD32" s="76">
        <v>0.18</v>
      </c>
      <c r="AE32" s="68">
        <f>AC32+AA32+W32+U32+S32+Q32+O32+M32+K32+I32+G32</f>
        <v>11880</v>
      </c>
      <c r="AF32" s="73">
        <f>IF(AE32=0,0,AE32/AE17)</f>
        <v>0.27</v>
      </c>
      <c r="AG32" s="39"/>
    </row>
    <row r="33" spans="1:33" x14ac:dyDescent="0.3">
      <c r="A33" s="12"/>
      <c r="B33" s="31"/>
      <c r="C33" s="65"/>
      <c r="D33" s="31" t="s">
        <v>103</v>
      </c>
      <c r="E33" s="31"/>
      <c r="F33" s="33"/>
      <c r="G33" s="66">
        <f>G17*H33</f>
        <v>520</v>
      </c>
      <c r="H33" s="71">
        <v>0.13</v>
      </c>
      <c r="I33" s="66">
        <f>I17*J33</f>
        <v>520</v>
      </c>
      <c r="J33" s="76">
        <v>0.13</v>
      </c>
      <c r="K33" s="66">
        <f>K17*L33</f>
        <v>520</v>
      </c>
      <c r="L33" s="76">
        <v>0.13</v>
      </c>
      <c r="M33" s="66">
        <f>M17*N33</f>
        <v>520</v>
      </c>
      <c r="N33" s="76">
        <v>0.13</v>
      </c>
      <c r="O33" s="66">
        <f>O17*P33</f>
        <v>520</v>
      </c>
      <c r="P33" s="76">
        <v>0.13</v>
      </c>
      <c r="Q33" s="66">
        <f>Q17*R33</f>
        <v>520</v>
      </c>
      <c r="R33" s="76">
        <v>0.13</v>
      </c>
      <c r="S33" s="66">
        <f>S17*T33</f>
        <v>520</v>
      </c>
      <c r="T33" s="76">
        <v>0.13</v>
      </c>
      <c r="U33" s="66">
        <f>U17*V33</f>
        <v>520</v>
      </c>
      <c r="V33" s="76">
        <v>0.13</v>
      </c>
      <c r="W33" s="66">
        <f>W17*X33</f>
        <v>520</v>
      </c>
      <c r="X33" s="76">
        <v>0.13</v>
      </c>
      <c r="Y33" s="66">
        <f>Y17*Z33</f>
        <v>520</v>
      </c>
      <c r="Z33" s="76">
        <v>0.13</v>
      </c>
      <c r="AA33" s="66">
        <f>AA17*AB33</f>
        <v>520</v>
      </c>
      <c r="AB33" s="76">
        <v>0.13</v>
      </c>
      <c r="AC33" s="66">
        <f>AC17*AD33</f>
        <v>520</v>
      </c>
      <c r="AD33" s="76">
        <v>0.13</v>
      </c>
      <c r="AE33" s="68">
        <f>AC33+AA33+W33+U33+S33+Q33+O33+M33+K33+I33+G33</f>
        <v>5720</v>
      </c>
      <c r="AF33" s="73">
        <f>IF(AE33=0,0,AE33/AE18)</f>
        <v>0.104</v>
      </c>
      <c r="AG33" s="39"/>
    </row>
    <row r="34" spans="1:33" x14ac:dyDescent="0.3">
      <c r="A34" s="12"/>
      <c r="B34" s="31"/>
      <c r="C34" s="65"/>
      <c r="D34" s="31" t="s">
        <v>4</v>
      </c>
      <c r="E34" s="31"/>
      <c r="F34" s="33"/>
      <c r="G34" s="66">
        <f>G18*H34</f>
        <v>2000</v>
      </c>
      <c r="H34" s="77">
        <v>0.4</v>
      </c>
      <c r="I34" s="66">
        <f>I18*J34</f>
        <v>2000</v>
      </c>
      <c r="J34" s="78">
        <v>0.4</v>
      </c>
      <c r="K34" s="66">
        <f>K18*L34</f>
        <v>2000</v>
      </c>
      <c r="L34" s="78">
        <v>0.4</v>
      </c>
      <c r="M34" s="66">
        <f>M18*N34</f>
        <v>2000</v>
      </c>
      <c r="N34" s="78">
        <v>0.4</v>
      </c>
      <c r="O34" s="66">
        <f>O18*P34</f>
        <v>2000</v>
      </c>
      <c r="P34" s="78">
        <v>0.4</v>
      </c>
      <c r="Q34" s="66">
        <f>Q18*R34</f>
        <v>2000</v>
      </c>
      <c r="R34" s="78">
        <v>0.4</v>
      </c>
      <c r="S34" s="66">
        <f>S18*T34</f>
        <v>2000</v>
      </c>
      <c r="T34" s="78">
        <v>0.4</v>
      </c>
      <c r="U34" s="66">
        <f>U18*V34</f>
        <v>2000</v>
      </c>
      <c r="V34" s="78">
        <v>0.4</v>
      </c>
      <c r="W34" s="66">
        <f>W18*X34</f>
        <v>2000</v>
      </c>
      <c r="X34" s="78">
        <v>0.4</v>
      </c>
      <c r="Y34" s="66">
        <f>Y18*Z34</f>
        <v>2000</v>
      </c>
      <c r="Z34" s="78">
        <v>0.4</v>
      </c>
      <c r="AA34" s="66">
        <f>AA18*AB34</f>
        <v>2000</v>
      </c>
      <c r="AB34" s="78">
        <v>0.4</v>
      </c>
      <c r="AC34" s="66">
        <f>AC18*AD34</f>
        <v>2000</v>
      </c>
      <c r="AD34" s="78">
        <v>0.4</v>
      </c>
      <c r="AE34" s="79">
        <f>AC34+AA34+W34+U34+S34+Q34+O34+M34+K34+I34+G34</f>
        <v>22000</v>
      </c>
      <c r="AF34" s="73">
        <f>IF(AE34=0,0,AE34/AE19)</f>
        <v>8.0291970802919707E-2</v>
      </c>
      <c r="AG34" s="39"/>
    </row>
    <row r="35" spans="1:33" x14ac:dyDescent="0.3">
      <c r="A35" s="12"/>
      <c r="B35" s="31"/>
      <c r="C35" s="75" t="s">
        <v>104</v>
      </c>
      <c r="D35" s="31"/>
      <c r="E35" s="31"/>
      <c r="F35" s="33"/>
      <c r="G35" s="80">
        <f>SUM(G31:G34)</f>
        <v>5850</v>
      </c>
      <c r="H35" s="81">
        <f>IF(G35=0,0,G35/SUM(G15:G18))</f>
        <v>0.24374999999999999</v>
      </c>
      <c r="I35" s="80">
        <f>SUM(I31:I34)</f>
        <v>6100</v>
      </c>
      <c r="J35" s="81">
        <f>IF(I35=0,0,I35/SUM(I15:I18))</f>
        <v>0.24399999999999999</v>
      </c>
      <c r="K35" s="80">
        <f>SUM(K31:K34)</f>
        <v>6100</v>
      </c>
      <c r="L35" s="81">
        <f>IF(K35=0,0,K35/SUM(K15:K18))</f>
        <v>0.24399999999999999</v>
      </c>
      <c r="M35" s="80">
        <f>SUM(M31:M34)</f>
        <v>6100</v>
      </c>
      <c r="N35" s="81">
        <f>IF(M35=0,0,M35/SUM(M15:M18))</f>
        <v>0.24399999999999999</v>
      </c>
      <c r="O35" s="80">
        <f>SUM(O31:O34)</f>
        <v>6100</v>
      </c>
      <c r="P35" s="81">
        <f>IF(O35=0,0,O35/SUM(O15:O18))</f>
        <v>0.24399999999999999</v>
      </c>
      <c r="Q35" s="80">
        <f>SUM(Q31:Q34)</f>
        <v>6100</v>
      </c>
      <c r="R35" s="81">
        <f>IF(Q35=0,0,Q35/SUM(Q15:Q18))</f>
        <v>0.24399999999999999</v>
      </c>
      <c r="S35" s="80">
        <f>SUM(S31:S34)</f>
        <v>6100</v>
      </c>
      <c r="T35" s="81">
        <f>IF(S35=0,0,S35/SUM(S15:S18))</f>
        <v>0.24399999999999999</v>
      </c>
      <c r="U35" s="80">
        <f>SUM(U31:U34)</f>
        <v>6100</v>
      </c>
      <c r="V35" s="81">
        <f>IF(U35=0,0,U35/SUM(U15:U18))</f>
        <v>0.24399999999999999</v>
      </c>
      <c r="W35" s="80">
        <f>SUM(W31:W34)</f>
        <v>6100</v>
      </c>
      <c r="X35" s="81">
        <f>IF(W35=0,0,W35/SUM(W15:W18))</f>
        <v>0.24399999999999999</v>
      </c>
      <c r="Y35" s="80">
        <f>SUM(Y31:Y34)</f>
        <v>6100</v>
      </c>
      <c r="Z35" s="81">
        <f>IF(Y35=0,0,Y35/SUM(Y15:Y18))</f>
        <v>0.24399999999999999</v>
      </c>
      <c r="AA35" s="80">
        <f>SUM(AA31:AA34)</f>
        <v>6100</v>
      </c>
      <c r="AB35" s="81">
        <f>IF(AA35=0,0,AA35/SUM(AA15:AA18))</f>
        <v>0.24399999999999999</v>
      </c>
      <c r="AC35" s="80">
        <f>SUM(AC31:AC34)</f>
        <v>6100</v>
      </c>
      <c r="AD35" s="81">
        <f>IF(AC35=0,0,AC35/SUM(AC15:AC18))</f>
        <v>0.24399999999999999</v>
      </c>
      <c r="AE35" s="72">
        <f>SUM(AE31:AE34)</f>
        <v>66850</v>
      </c>
      <c r="AF35" s="82">
        <f>IF(AE35=0,0,AE35/SUM(AE15:AE18))</f>
        <v>0.24397810218978103</v>
      </c>
      <c r="AG35" s="51"/>
    </row>
    <row r="36" spans="1:33" x14ac:dyDescent="0.3">
      <c r="A36" s="12"/>
      <c r="B36" s="83" t="s">
        <v>105</v>
      </c>
      <c r="C36" s="31"/>
      <c r="D36" s="84"/>
      <c r="E36" s="32"/>
      <c r="F36" s="33"/>
      <c r="G36" s="85">
        <f>G25+G28+G35</f>
        <v>37750</v>
      </c>
      <c r="H36" s="81">
        <f>IF(G36=0,0,G36/G$21)</f>
        <v>0.27942264988897114</v>
      </c>
      <c r="I36" s="85">
        <f>I25+I28+I35</f>
        <v>37970</v>
      </c>
      <c r="J36" s="81">
        <f>IF(I36=0,0,I36/I$21)</f>
        <v>0.28314690529455633</v>
      </c>
      <c r="K36" s="85">
        <f>K25+K28+K35</f>
        <v>39760</v>
      </c>
      <c r="L36" s="81">
        <f>IF(K36=0,0,K36/K$21)</f>
        <v>0.28359486447931526</v>
      </c>
      <c r="M36" s="85">
        <f>M25+M28+M35</f>
        <v>40261</v>
      </c>
      <c r="N36" s="81">
        <f>IF(M36=0,0,M36/M$21)</f>
        <v>0.28352816901408451</v>
      </c>
      <c r="O36" s="85">
        <f>O25+O28+O35</f>
        <v>42436</v>
      </c>
      <c r="P36" s="81">
        <f>IF(O36=0,0,O36/O$21)</f>
        <v>0.28385284280936457</v>
      </c>
      <c r="Q36" s="85">
        <f>Q25+Q28+Q35</f>
        <v>43335</v>
      </c>
      <c r="R36" s="81">
        <f>IF(Q36=0,0,Q36/Q$21)</f>
        <v>0.28397771952817824</v>
      </c>
      <c r="S36" s="85">
        <f>S25+S28+S35</f>
        <v>44640</v>
      </c>
      <c r="T36" s="81">
        <f>IF(S36=0,0,S36/S$21)</f>
        <v>0.28415022278803309</v>
      </c>
      <c r="U36" s="85">
        <f>U25+U28+U35</f>
        <v>46960</v>
      </c>
      <c r="V36" s="81">
        <f>IF(U36=0,0,U36/U$21)</f>
        <v>0.28443367655966079</v>
      </c>
      <c r="W36" s="85">
        <f>W25+W28+W35</f>
        <v>46090</v>
      </c>
      <c r="X36" s="81">
        <f>IF(W36=0,0,W36/W$21)</f>
        <v>0.28433066008636643</v>
      </c>
      <c r="Y36" s="85">
        <f>Y25+Y28+Y35</f>
        <v>42610</v>
      </c>
      <c r="Z36" s="81">
        <f>IF(Y36=0,0,Y36/Y$21)</f>
        <v>0.28387741505662889</v>
      </c>
      <c r="AA36" s="85">
        <f>AA25+AA28+AA35</f>
        <v>40870</v>
      </c>
      <c r="AB36" s="81">
        <f>IF(AA36=0,0,AA36/AA$21)</f>
        <v>0.28362248438584314</v>
      </c>
      <c r="AC36" s="85">
        <f>AC25+AC28+AC35</f>
        <v>39420</v>
      </c>
      <c r="AD36" s="81">
        <f>IF(AC36=0,0,AC36/AC$21)</f>
        <v>0.28339324227174695</v>
      </c>
      <c r="AE36" s="86">
        <f>AE25+AE28+AE35</f>
        <v>459492</v>
      </c>
      <c r="AF36" s="82">
        <f>IF(AE36=0,0,AE36/AE$21)</f>
        <v>0.28346206045650835</v>
      </c>
      <c r="AG36" s="51"/>
    </row>
    <row r="37" spans="1:33" x14ac:dyDescent="0.3">
      <c r="A37" s="12"/>
      <c r="B37" s="31"/>
      <c r="C37" s="31"/>
      <c r="D37" s="31"/>
      <c r="E37" s="31"/>
      <c r="F37" s="33"/>
      <c r="G37" s="87"/>
      <c r="H37" s="88"/>
      <c r="I37" s="87"/>
      <c r="J37" s="88"/>
      <c r="K37" s="87"/>
      <c r="L37" s="88"/>
      <c r="M37" s="87"/>
      <c r="N37" s="88"/>
      <c r="O37" s="87"/>
      <c r="P37" s="88"/>
      <c r="Q37" s="87"/>
      <c r="R37" s="88"/>
      <c r="S37" s="87"/>
      <c r="T37" s="88"/>
      <c r="U37" s="87"/>
      <c r="V37" s="88"/>
      <c r="W37" s="87"/>
      <c r="X37" s="88"/>
      <c r="Y37" s="87"/>
      <c r="Z37" s="88"/>
      <c r="AA37" s="87"/>
      <c r="AB37" s="88"/>
      <c r="AC37" s="87"/>
      <c r="AD37" s="88"/>
      <c r="AE37" s="60"/>
      <c r="AF37" s="61"/>
      <c r="AG37" s="36"/>
    </row>
    <row r="38" spans="1:33" ht="15.6" x14ac:dyDescent="0.3">
      <c r="A38" s="12"/>
      <c r="B38" s="89" t="s">
        <v>106</v>
      </c>
      <c r="C38" s="90"/>
      <c r="D38" s="90"/>
      <c r="E38" s="90"/>
      <c r="F38" s="91"/>
      <c r="G38" s="87"/>
      <c r="H38" s="88"/>
      <c r="I38" s="87"/>
      <c r="J38" s="88"/>
      <c r="K38" s="87"/>
      <c r="L38" s="88"/>
      <c r="M38" s="87"/>
      <c r="N38" s="88"/>
      <c r="O38" s="87"/>
      <c r="P38" s="88"/>
      <c r="Q38" s="87"/>
      <c r="R38" s="88"/>
      <c r="S38" s="87"/>
      <c r="T38" s="88"/>
      <c r="U38" s="87"/>
      <c r="V38" s="88"/>
      <c r="W38" s="87"/>
      <c r="X38" s="88"/>
      <c r="Y38" s="87"/>
      <c r="Z38" s="88"/>
      <c r="AA38" s="87"/>
      <c r="AB38" s="88"/>
      <c r="AC38" s="87"/>
      <c r="AD38" s="88"/>
      <c r="AE38" s="60"/>
      <c r="AF38" s="61"/>
      <c r="AG38" s="36"/>
    </row>
    <row r="39" spans="1:33" x14ac:dyDescent="0.3">
      <c r="A39" s="12"/>
      <c r="B39" s="31"/>
      <c r="C39" s="32" t="s">
        <v>107</v>
      </c>
      <c r="D39" s="65"/>
      <c r="E39" s="31"/>
      <c r="F39" s="33"/>
      <c r="G39" s="40">
        <v>10500</v>
      </c>
      <c r="H39" s="92">
        <f>IF(G39=0,0,G39/G$21)</f>
        <v>7.7720207253886009E-2</v>
      </c>
      <c r="I39" s="40">
        <v>10500</v>
      </c>
      <c r="J39" s="92">
        <f>IF(I39=0,0,I39/I$21)</f>
        <v>7.829977628635347E-2</v>
      </c>
      <c r="K39" s="40">
        <v>10500</v>
      </c>
      <c r="L39" s="92">
        <f>IF(K39=0,0,K39/K$21)</f>
        <v>7.4893009985734671E-2</v>
      </c>
      <c r="M39" s="40">
        <v>10500</v>
      </c>
      <c r="N39" s="92">
        <f>IF(M39=0,0,M39/M$21)</f>
        <v>7.3943661971830985E-2</v>
      </c>
      <c r="O39" s="40">
        <v>10500</v>
      </c>
      <c r="P39" s="92">
        <f>IF(O39=0,0,O39/O$21)</f>
        <v>7.0234113712374577E-2</v>
      </c>
      <c r="Q39" s="40">
        <v>10500</v>
      </c>
      <c r="R39" s="92">
        <f>IF(Q39=0,0,Q39/Q$21)</f>
        <v>6.8807339449541288E-2</v>
      </c>
      <c r="S39" s="40">
        <v>10500</v>
      </c>
      <c r="T39" s="92">
        <f>IF(S39=0,0,S39/S$21)</f>
        <v>6.6836409929980897E-2</v>
      </c>
      <c r="U39" s="40">
        <v>10500</v>
      </c>
      <c r="V39" s="92">
        <f>IF(U39=0,0,U39/U$21)</f>
        <v>6.3597819503331321E-2</v>
      </c>
      <c r="W39" s="40">
        <v>10500</v>
      </c>
      <c r="X39" s="92">
        <f>IF(W39=0,0,W39/W$21)</f>
        <v>6.4774830351634796E-2</v>
      </c>
      <c r="Y39" s="40">
        <v>10500</v>
      </c>
      <c r="Z39" s="92">
        <f>IF(Y39=0,0,Y39/Y$21)</f>
        <v>6.9953364423717523E-2</v>
      </c>
      <c r="AA39" s="40">
        <v>10500</v>
      </c>
      <c r="AB39" s="92">
        <f>IF(AA39=0,0,AA39/AA$21)</f>
        <v>7.2866065232477448E-2</v>
      </c>
      <c r="AC39" s="40">
        <v>10500</v>
      </c>
      <c r="AD39" s="92">
        <f>IF(AC39=0,0,AC39/AC$21)</f>
        <v>7.5485262401150249E-2</v>
      </c>
      <c r="AE39" s="68">
        <f>AC39+AA39+W39+U39+S39+Q39+O39+M39+K39+I39+G39</f>
        <v>115500</v>
      </c>
      <c r="AF39" s="73">
        <f>IF(AE39=0,0,AE39/AE$21)</f>
        <v>7.1252313386798272E-2</v>
      </c>
      <c r="AG39" s="39"/>
    </row>
    <row r="40" spans="1:33" x14ac:dyDescent="0.3">
      <c r="A40" s="12"/>
      <c r="B40" s="31"/>
      <c r="C40" s="32" t="s">
        <v>108</v>
      </c>
      <c r="D40" s="65"/>
      <c r="E40" s="31"/>
      <c r="F40" s="33"/>
      <c r="G40" s="66">
        <f>G21*H40</f>
        <v>27020</v>
      </c>
      <c r="H40" s="71">
        <v>0.2</v>
      </c>
      <c r="I40" s="66">
        <f>I21*J40</f>
        <v>26149.5</v>
      </c>
      <c r="J40" s="71">
        <v>0.19500000000000001</v>
      </c>
      <c r="K40" s="66">
        <f>K21*L40</f>
        <v>27339</v>
      </c>
      <c r="L40" s="71">
        <v>0.19500000000000001</v>
      </c>
      <c r="M40" s="66">
        <f>M21*N40</f>
        <v>27690</v>
      </c>
      <c r="N40" s="71">
        <v>0.19500000000000001</v>
      </c>
      <c r="O40" s="66">
        <f>O21*P40</f>
        <v>27657.5</v>
      </c>
      <c r="P40" s="71">
        <v>0.185</v>
      </c>
      <c r="Q40" s="66">
        <f>Q21*R40</f>
        <v>27468</v>
      </c>
      <c r="R40" s="71">
        <v>0.18</v>
      </c>
      <c r="S40" s="66">
        <f>S21*T40</f>
        <v>30634.5</v>
      </c>
      <c r="T40" s="71">
        <v>0.19500000000000001</v>
      </c>
      <c r="U40" s="66">
        <f>U21*V40</f>
        <v>32194.5</v>
      </c>
      <c r="V40" s="71">
        <v>0.19500000000000001</v>
      </c>
      <c r="W40" s="66">
        <f>W21*X40</f>
        <v>29178</v>
      </c>
      <c r="X40" s="71">
        <v>0.18</v>
      </c>
      <c r="Y40" s="66">
        <f>Y21*Z40</f>
        <v>29269.5</v>
      </c>
      <c r="Z40" s="71">
        <v>0.19500000000000001</v>
      </c>
      <c r="AA40" s="66">
        <f>AA21*AB40</f>
        <v>28099.5</v>
      </c>
      <c r="AB40" s="71">
        <v>0.19500000000000001</v>
      </c>
      <c r="AC40" s="66">
        <f>AC21*AD40</f>
        <v>27124.5</v>
      </c>
      <c r="AD40" s="71">
        <v>0.19500000000000001</v>
      </c>
      <c r="AE40" s="68">
        <f>AC40+AA40+W40+U40+S40+Q40+O40+M40+K40+I40+G40</f>
        <v>310555</v>
      </c>
      <c r="AF40" s="73">
        <f>IF(AE40=0,0,AE40/AE$21)</f>
        <v>0.19158235657001851</v>
      </c>
      <c r="AG40" s="39"/>
    </row>
    <row r="41" spans="1:33" x14ac:dyDescent="0.3">
      <c r="A41" s="12"/>
      <c r="B41" s="31"/>
      <c r="C41" s="32" t="s">
        <v>109</v>
      </c>
      <c r="D41" s="32"/>
      <c r="E41" s="31"/>
      <c r="F41" s="33"/>
      <c r="G41" s="93">
        <f>SUM(G39:G40)</f>
        <v>37520</v>
      </c>
      <c r="H41" s="94">
        <f>IF(G41=0,0,G41/G$21)</f>
        <v>0.27772020725388602</v>
      </c>
      <c r="I41" s="93">
        <f>SUM(I39:I40)</f>
        <v>36649.5</v>
      </c>
      <c r="J41" s="94">
        <f>IF(I41=0,0,I41/I$21)</f>
        <v>0.27329977628635349</v>
      </c>
      <c r="K41" s="93">
        <f>SUM(K39:K40)</f>
        <v>37839</v>
      </c>
      <c r="L41" s="94">
        <f>IF(K41=0,0,K41/K$21)</f>
        <v>0.26989300998573468</v>
      </c>
      <c r="M41" s="93">
        <f>SUM(M39:M40)</f>
        <v>38190</v>
      </c>
      <c r="N41" s="94">
        <f>IF(M41=0,0,M41/M$21)</f>
        <v>0.26894366197183101</v>
      </c>
      <c r="O41" s="93">
        <f>SUM(O39:O40)</f>
        <v>38157.5</v>
      </c>
      <c r="P41" s="94">
        <f>IF(O41=0,0,O41/O$21)</f>
        <v>0.25523411371237459</v>
      </c>
      <c r="Q41" s="93">
        <f>SUM(Q39:Q40)</f>
        <v>37968</v>
      </c>
      <c r="R41" s="94">
        <f>IF(Q41=0,0,Q41/Q$21)</f>
        <v>0.24880733944954128</v>
      </c>
      <c r="S41" s="93">
        <f>SUM(S39:S40)</f>
        <v>41134.5</v>
      </c>
      <c r="T41" s="94">
        <f>IF(S41=0,0,S41/S$21)</f>
        <v>0.26183640992998092</v>
      </c>
      <c r="U41" s="93">
        <f>SUM(U39:U40)</f>
        <v>42694.5</v>
      </c>
      <c r="V41" s="94">
        <f>IF(U41=0,0,U41/U$21)</f>
        <v>0.25859781950333133</v>
      </c>
      <c r="W41" s="93">
        <f>SUM(W39:W40)</f>
        <v>39678</v>
      </c>
      <c r="X41" s="94">
        <f>IF(W41=0,0,W41/W$21)</f>
        <v>0.2447748303516348</v>
      </c>
      <c r="Y41" s="93">
        <f>SUM(Y39:Y40)</f>
        <v>39769.5</v>
      </c>
      <c r="Z41" s="94">
        <f>IF(Y41=0,0,Y41/Y$21)</f>
        <v>0.26495336442371753</v>
      </c>
      <c r="AA41" s="93">
        <f>SUM(AA39:AA40)</f>
        <v>38599.5</v>
      </c>
      <c r="AB41" s="94">
        <f>IF(AA41=0,0,AA41/AA$21)</f>
        <v>0.26786606523247747</v>
      </c>
      <c r="AC41" s="93">
        <f>SUM(AC39:AC40)</f>
        <v>37624.5</v>
      </c>
      <c r="AD41" s="94">
        <f>IF(AC41=0,0,AC41/AC$21)</f>
        <v>0.27048526240115023</v>
      </c>
      <c r="AE41" s="95">
        <f>SUM(AE39:AE40)</f>
        <v>426055</v>
      </c>
      <c r="AF41" s="96">
        <f>IF(AE41=0,0,AE41/AE$21)</f>
        <v>0.26283466995681676</v>
      </c>
      <c r="AG41" s="51"/>
    </row>
    <row r="42" spans="1:33" x14ac:dyDescent="0.3">
      <c r="A42" s="12"/>
      <c r="B42" s="31"/>
      <c r="C42" s="32"/>
      <c r="D42" s="32"/>
      <c r="E42" s="31"/>
      <c r="F42" s="33"/>
      <c r="G42" s="66"/>
      <c r="H42" s="67"/>
      <c r="I42" s="66"/>
      <c r="J42" s="67"/>
      <c r="K42" s="66"/>
      <c r="L42" s="67"/>
      <c r="M42" s="66"/>
      <c r="N42" s="67"/>
      <c r="O42" s="66"/>
      <c r="P42" s="67"/>
      <c r="Q42" s="66"/>
      <c r="R42" s="67"/>
      <c r="S42" s="66"/>
      <c r="T42" s="67"/>
      <c r="U42" s="66"/>
      <c r="V42" s="67"/>
      <c r="W42" s="66"/>
      <c r="X42" s="67"/>
      <c r="Y42" s="66"/>
      <c r="Z42" s="67"/>
      <c r="AA42" s="66"/>
      <c r="AB42" s="67"/>
      <c r="AC42" s="66"/>
      <c r="AD42" s="67"/>
      <c r="AE42" s="68"/>
      <c r="AF42" s="69"/>
      <c r="AG42" s="39"/>
    </row>
    <row r="43" spans="1:33" x14ac:dyDescent="0.3">
      <c r="A43" s="12"/>
      <c r="B43" s="31"/>
      <c r="C43" s="32" t="s">
        <v>110</v>
      </c>
      <c r="D43" s="32"/>
      <c r="E43" s="31"/>
      <c r="F43" s="71">
        <v>0.08</v>
      </c>
      <c r="G43" s="66">
        <f>$F43*G41</f>
        <v>3001.6</v>
      </c>
      <c r="H43" s="97">
        <f t="shared" ref="H43:H50" si="0">IF(G43=0,0,G43/G$21)</f>
        <v>2.2217616580310882E-2</v>
      </c>
      <c r="I43" s="66">
        <f>$F43*I41</f>
        <v>2931.96</v>
      </c>
      <c r="J43" s="97">
        <f t="shared" ref="J43:J50" si="1">IF(I43=0,0,I43/I$21)</f>
        <v>2.1863982102908276E-2</v>
      </c>
      <c r="K43" s="66">
        <f>$F43*K41</f>
        <v>3027.12</v>
      </c>
      <c r="L43" s="97">
        <f t="shared" ref="L43:L50" si="2">IF(K43=0,0,K43/K$21)</f>
        <v>2.1591440798858771E-2</v>
      </c>
      <c r="M43" s="66">
        <f>$F43*M41</f>
        <v>3055.2000000000003</v>
      </c>
      <c r="N43" s="97">
        <f t="shared" ref="N43:N50" si="3">IF(M43=0,0,M43/M$21)</f>
        <v>2.151549295774648E-2</v>
      </c>
      <c r="O43" s="66">
        <f>$F43*O41</f>
        <v>3052.6</v>
      </c>
      <c r="P43" s="97">
        <f t="shared" ref="P43:P50" si="4">IF(O43=0,0,O43/O$21)</f>
        <v>2.0418729096989965E-2</v>
      </c>
      <c r="Q43" s="66">
        <f>$F43*Q41</f>
        <v>3037.44</v>
      </c>
      <c r="R43" s="97">
        <f t="shared" ref="R43:R50" si="5">IF(Q43=0,0,Q43/Q$21)</f>
        <v>1.9904587155963303E-2</v>
      </c>
      <c r="S43" s="66">
        <f>$F43*S41</f>
        <v>3290.76</v>
      </c>
      <c r="T43" s="97">
        <f t="shared" ref="T43:T50" si="6">IF(S43=0,0,S43/S$21)</f>
        <v>2.0946912794398472E-2</v>
      </c>
      <c r="U43" s="66">
        <f>$F43*U41</f>
        <v>3415.56</v>
      </c>
      <c r="V43" s="97">
        <f t="shared" ref="V43:V50" si="7">IF(U43=0,0,U43/U$21)</f>
        <v>2.0687825560266503E-2</v>
      </c>
      <c r="W43" s="66">
        <f>$F43*W41</f>
        <v>3174.2400000000002</v>
      </c>
      <c r="X43" s="97">
        <f t="shared" ref="X43:X50" si="8">IF(W43=0,0,W43/W$21)</f>
        <v>1.9581986428130783E-2</v>
      </c>
      <c r="Y43" s="66">
        <f>$F43*Y41</f>
        <v>3181.56</v>
      </c>
      <c r="Z43" s="97">
        <f t="shared" ref="Z43:Z50" si="9">IF(Y43=0,0,Y43/Y$21)</f>
        <v>2.1196269153897402E-2</v>
      </c>
      <c r="AA43" s="66">
        <f>$F43*AA41</f>
        <v>3087.96</v>
      </c>
      <c r="AB43" s="97">
        <f t="shared" ref="AB43:AB50" si="10">IF(AA43=0,0,AA43/AA$21)</f>
        <v>2.1429285218598194E-2</v>
      </c>
      <c r="AC43" s="66">
        <f>$F43*AC41</f>
        <v>3009.96</v>
      </c>
      <c r="AD43" s="97">
        <f t="shared" ref="AD43:AD50" si="11">IF(AC43=0,0,AC43/AC$21)</f>
        <v>2.1638820992092019E-2</v>
      </c>
      <c r="AE43" s="68">
        <f t="shared" ref="AE43:AE50" si="12">AC43+AA43+W43+U43+S43+Q43+O43+M43+K43+I43+G43</f>
        <v>34084.399999999994</v>
      </c>
      <c r="AF43" s="73">
        <f t="shared" ref="AF43:AF50" si="13">IF(AE43=0,0,AE43/AE$21)</f>
        <v>2.102677359654534E-2</v>
      </c>
      <c r="AG43" s="39"/>
    </row>
    <row r="44" spans="1:33" x14ac:dyDescent="0.3">
      <c r="A44" s="12"/>
      <c r="B44" s="31"/>
      <c r="C44" s="32" t="s">
        <v>111</v>
      </c>
      <c r="D44" s="32"/>
      <c r="E44" s="31"/>
      <c r="F44" s="71">
        <v>4.7E-2</v>
      </c>
      <c r="G44" s="66">
        <f>$F44*G41</f>
        <v>1763.44</v>
      </c>
      <c r="H44" s="97">
        <f t="shared" si="0"/>
        <v>1.3052849740932643E-2</v>
      </c>
      <c r="I44" s="66">
        <f>$F44*I41</f>
        <v>1722.5264999999999</v>
      </c>
      <c r="J44" s="97">
        <f t="shared" si="1"/>
        <v>1.2845089485458613E-2</v>
      </c>
      <c r="K44" s="66">
        <f>$F44*K41</f>
        <v>1778.433</v>
      </c>
      <c r="L44" s="97">
        <f t="shared" si="2"/>
        <v>1.268497146932953E-2</v>
      </c>
      <c r="M44" s="66">
        <f>$F44*M41</f>
        <v>1794.93</v>
      </c>
      <c r="N44" s="97">
        <f t="shared" si="3"/>
        <v>1.2640352112676057E-2</v>
      </c>
      <c r="O44" s="66">
        <f>$F44*O41</f>
        <v>1793.4024999999999</v>
      </c>
      <c r="P44" s="97">
        <f t="shared" si="4"/>
        <v>1.1996003344481605E-2</v>
      </c>
      <c r="Q44" s="66">
        <f>$F44*Q41</f>
        <v>1784.4960000000001</v>
      </c>
      <c r="R44" s="97">
        <f t="shared" si="5"/>
        <v>1.1693944954128441E-2</v>
      </c>
      <c r="S44" s="66">
        <f>$F44*S41</f>
        <v>1933.3215</v>
      </c>
      <c r="T44" s="97">
        <f t="shared" si="6"/>
        <v>1.2306311266709103E-2</v>
      </c>
      <c r="U44" s="66">
        <f>$F44*U41</f>
        <v>2006.6415</v>
      </c>
      <c r="V44" s="97">
        <f t="shared" si="7"/>
        <v>1.2154097516656571E-2</v>
      </c>
      <c r="W44" s="66">
        <f>$F44*W41</f>
        <v>1864.866</v>
      </c>
      <c r="X44" s="97">
        <f t="shared" si="8"/>
        <v>1.1504417026526836E-2</v>
      </c>
      <c r="Y44" s="66">
        <f>$F44*Y41</f>
        <v>1869.1665</v>
      </c>
      <c r="Z44" s="97">
        <f t="shared" si="9"/>
        <v>1.2452808127914723E-2</v>
      </c>
      <c r="AA44" s="66">
        <f>$F44*AA41</f>
        <v>1814.1765</v>
      </c>
      <c r="AB44" s="97">
        <f t="shared" si="10"/>
        <v>1.2589705065926441E-2</v>
      </c>
      <c r="AC44" s="66">
        <f>$F44*AC41</f>
        <v>1768.3515</v>
      </c>
      <c r="AD44" s="97">
        <f t="shared" si="11"/>
        <v>1.2712807332854062E-2</v>
      </c>
      <c r="AE44" s="68">
        <f t="shared" si="12"/>
        <v>20024.584999999999</v>
      </c>
      <c r="AF44" s="73">
        <f t="shared" si="13"/>
        <v>1.2353229487970388E-2</v>
      </c>
      <c r="AG44" s="39"/>
    </row>
    <row r="45" spans="1:33" x14ac:dyDescent="0.3">
      <c r="A45" s="12"/>
      <c r="B45" s="31"/>
      <c r="C45" s="32" t="s">
        <v>112</v>
      </c>
      <c r="D45" s="32"/>
      <c r="E45" s="31"/>
      <c r="F45" s="33"/>
      <c r="G45" s="98">
        <v>1400</v>
      </c>
      <c r="H45" s="97">
        <f t="shared" si="0"/>
        <v>1.0362694300518135E-2</v>
      </c>
      <c r="I45" s="98">
        <v>1400</v>
      </c>
      <c r="J45" s="97">
        <f t="shared" si="1"/>
        <v>1.0439970171513796E-2</v>
      </c>
      <c r="K45" s="98">
        <v>1400</v>
      </c>
      <c r="L45" s="97">
        <f t="shared" si="2"/>
        <v>9.9857346647646214E-3</v>
      </c>
      <c r="M45" s="98">
        <v>1400</v>
      </c>
      <c r="N45" s="97">
        <f t="shared" si="3"/>
        <v>9.8591549295774655E-3</v>
      </c>
      <c r="O45" s="98">
        <v>1400</v>
      </c>
      <c r="P45" s="97">
        <f t="shared" si="4"/>
        <v>9.3645484949832769E-3</v>
      </c>
      <c r="Q45" s="98">
        <v>1400</v>
      </c>
      <c r="R45" s="97">
        <f t="shared" si="5"/>
        <v>9.1743119266055051E-3</v>
      </c>
      <c r="S45" s="98">
        <v>1400</v>
      </c>
      <c r="T45" s="97">
        <f t="shared" si="6"/>
        <v>8.9115213239974542E-3</v>
      </c>
      <c r="U45" s="98">
        <v>1400</v>
      </c>
      <c r="V45" s="97">
        <f t="shared" si="7"/>
        <v>8.4797092671108423E-3</v>
      </c>
      <c r="W45" s="98">
        <v>1400</v>
      </c>
      <c r="X45" s="97">
        <f t="shared" si="8"/>
        <v>8.6366440468846391E-3</v>
      </c>
      <c r="Y45" s="98">
        <v>1400</v>
      </c>
      <c r="Z45" s="97">
        <f t="shared" si="9"/>
        <v>9.3271152564956689E-3</v>
      </c>
      <c r="AA45" s="98">
        <v>1400</v>
      </c>
      <c r="AB45" s="97">
        <f t="shared" si="10"/>
        <v>9.7154753643303258E-3</v>
      </c>
      <c r="AC45" s="98">
        <v>1300</v>
      </c>
      <c r="AD45" s="97">
        <f t="shared" si="11"/>
        <v>9.3457943925233638E-3</v>
      </c>
      <c r="AE45" s="68">
        <f t="shared" si="12"/>
        <v>15300</v>
      </c>
      <c r="AF45" s="73">
        <f t="shared" si="13"/>
        <v>9.438618136952499E-3</v>
      </c>
      <c r="AG45" s="39"/>
    </row>
    <row r="46" spans="1:33" x14ac:dyDescent="0.3">
      <c r="A46" s="12"/>
      <c r="B46" s="31"/>
      <c r="C46" s="32" t="s">
        <v>113</v>
      </c>
      <c r="D46" s="32"/>
      <c r="E46" s="31"/>
      <c r="F46" s="33"/>
      <c r="G46" s="40">
        <v>350</v>
      </c>
      <c r="H46" s="97">
        <f t="shared" si="0"/>
        <v>2.5906735751295338E-3</v>
      </c>
      <c r="I46" s="40">
        <v>350</v>
      </c>
      <c r="J46" s="97">
        <f t="shared" si="1"/>
        <v>2.609992542878449E-3</v>
      </c>
      <c r="K46" s="40">
        <v>350</v>
      </c>
      <c r="L46" s="97">
        <f t="shared" si="2"/>
        <v>2.4964336661911554E-3</v>
      </c>
      <c r="M46" s="40">
        <v>350</v>
      </c>
      <c r="N46" s="97">
        <f t="shared" si="3"/>
        <v>2.4647887323943664E-3</v>
      </c>
      <c r="O46" s="40">
        <v>350</v>
      </c>
      <c r="P46" s="97">
        <f t="shared" si="4"/>
        <v>2.3411371237458192E-3</v>
      </c>
      <c r="Q46" s="40">
        <v>350</v>
      </c>
      <c r="R46" s="97">
        <f t="shared" si="5"/>
        <v>2.2935779816513763E-3</v>
      </c>
      <c r="S46" s="40">
        <v>350</v>
      </c>
      <c r="T46" s="97">
        <f t="shared" si="6"/>
        <v>2.2278803309993636E-3</v>
      </c>
      <c r="U46" s="40">
        <v>350</v>
      </c>
      <c r="V46" s="97">
        <f t="shared" si="7"/>
        <v>2.1199273167777106E-3</v>
      </c>
      <c r="W46" s="40">
        <v>350</v>
      </c>
      <c r="X46" s="97">
        <f t="shared" si="8"/>
        <v>2.1591610117211598E-3</v>
      </c>
      <c r="Y46" s="40">
        <v>350</v>
      </c>
      <c r="Z46" s="97">
        <f t="shared" si="9"/>
        <v>2.3317788141239172E-3</v>
      </c>
      <c r="AA46" s="40">
        <v>350</v>
      </c>
      <c r="AB46" s="97">
        <f t="shared" si="10"/>
        <v>2.4288688410825814E-3</v>
      </c>
      <c r="AC46" s="40">
        <v>250</v>
      </c>
      <c r="AD46" s="97">
        <f t="shared" si="11"/>
        <v>1.7972681524083393E-3</v>
      </c>
      <c r="AE46" s="68">
        <f t="shared" si="12"/>
        <v>3750</v>
      </c>
      <c r="AF46" s="73">
        <f t="shared" si="13"/>
        <v>2.3133867982726712E-3</v>
      </c>
      <c r="AG46" s="39"/>
    </row>
    <row r="47" spans="1:33" x14ac:dyDescent="0.3">
      <c r="A47" s="12"/>
      <c r="B47" s="31"/>
      <c r="C47" s="32" t="s">
        <v>114</v>
      </c>
      <c r="D47" s="32"/>
      <c r="E47" s="31"/>
      <c r="F47" s="33"/>
      <c r="G47" s="40">
        <v>200</v>
      </c>
      <c r="H47" s="97">
        <f t="shared" si="0"/>
        <v>1.4803849000740192E-3</v>
      </c>
      <c r="I47" s="40">
        <v>200</v>
      </c>
      <c r="J47" s="97">
        <f t="shared" si="1"/>
        <v>1.4914243102162564E-3</v>
      </c>
      <c r="K47" s="40">
        <v>200</v>
      </c>
      <c r="L47" s="97">
        <f t="shared" si="2"/>
        <v>1.4265335235378032E-3</v>
      </c>
      <c r="M47" s="40">
        <v>200</v>
      </c>
      <c r="N47" s="97">
        <f t="shared" si="3"/>
        <v>1.4084507042253522E-3</v>
      </c>
      <c r="O47" s="40">
        <v>200</v>
      </c>
      <c r="P47" s="97">
        <f t="shared" si="4"/>
        <v>1.3377926421404682E-3</v>
      </c>
      <c r="Q47" s="40">
        <v>200</v>
      </c>
      <c r="R47" s="97">
        <f t="shared" si="5"/>
        <v>1.3106159895150721E-3</v>
      </c>
      <c r="S47" s="40">
        <v>200</v>
      </c>
      <c r="T47" s="97">
        <f t="shared" si="6"/>
        <v>1.273074474856779E-3</v>
      </c>
      <c r="U47" s="40">
        <v>200</v>
      </c>
      <c r="V47" s="97">
        <f t="shared" si="7"/>
        <v>1.2113870381586917E-3</v>
      </c>
      <c r="W47" s="40">
        <v>200</v>
      </c>
      <c r="X47" s="97">
        <f t="shared" si="8"/>
        <v>1.2338062924120913E-3</v>
      </c>
      <c r="Y47" s="40">
        <v>200</v>
      </c>
      <c r="Z47" s="97">
        <f t="shared" si="9"/>
        <v>1.3324450366422385E-3</v>
      </c>
      <c r="AA47" s="40">
        <v>200</v>
      </c>
      <c r="AB47" s="97">
        <f t="shared" si="10"/>
        <v>1.3879250520471894E-3</v>
      </c>
      <c r="AC47" s="40">
        <v>200</v>
      </c>
      <c r="AD47" s="97">
        <f t="shared" si="11"/>
        <v>1.4378145219266715E-3</v>
      </c>
      <c r="AE47" s="68">
        <f t="shared" si="12"/>
        <v>2200</v>
      </c>
      <c r="AF47" s="73">
        <f t="shared" si="13"/>
        <v>1.3571869216533004E-3</v>
      </c>
      <c r="AG47" s="39"/>
    </row>
    <row r="48" spans="1:33" x14ac:dyDescent="0.3">
      <c r="A48" s="12"/>
      <c r="B48" s="31"/>
      <c r="C48" s="32" t="s">
        <v>115</v>
      </c>
      <c r="D48" s="32"/>
      <c r="E48" s="31"/>
      <c r="F48" s="33"/>
      <c r="G48" s="40">
        <v>150</v>
      </c>
      <c r="H48" s="97">
        <f t="shared" si="0"/>
        <v>1.1102886750555144E-3</v>
      </c>
      <c r="I48" s="40">
        <v>150</v>
      </c>
      <c r="J48" s="97">
        <f t="shared" si="1"/>
        <v>1.1185682326621924E-3</v>
      </c>
      <c r="K48" s="40">
        <v>150</v>
      </c>
      <c r="L48" s="97">
        <f t="shared" si="2"/>
        <v>1.0699001426533524E-3</v>
      </c>
      <c r="M48" s="40">
        <v>150</v>
      </c>
      <c r="N48" s="97">
        <f t="shared" si="3"/>
        <v>1.056338028169014E-3</v>
      </c>
      <c r="O48" s="40">
        <v>150</v>
      </c>
      <c r="P48" s="97">
        <f t="shared" si="4"/>
        <v>1.0033444816053511E-3</v>
      </c>
      <c r="Q48" s="40">
        <v>150</v>
      </c>
      <c r="R48" s="97">
        <f t="shared" si="5"/>
        <v>9.8296199213630396E-4</v>
      </c>
      <c r="S48" s="40">
        <v>150</v>
      </c>
      <c r="T48" s="97">
        <f t="shared" si="6"/>
        <v>9.5480585614258432E-4</v>
      </c>
      <c r="U48" s="40">
        <v>150</v>
      </c>
      <c r="V48" s="97">
        <f t="shared" si="7"/>
        <v>9.0854027861901881E-4</v>
      </c>
      <c r="W48" s="40">
        <v>150</v>
      </c>
      <c r="X48" s="97">
        <f t="shared" si="8"/>
        <v>9.2535471930906845E-4</v>
      </c>
      <c r="Y48" s="40">
        <v>150</v>
      </c>
      <c r="Z48" s="97">
        <f t="shared" si="9"/>
        <v>9.993337774816789E-4</v>
      </c>
      <c r="AA48" s="40">
        <v>150</v>
      </c>
      <c r="AB48" s="97">
        <f t="shared" si="10"/>
        <v>1.040943789035392E-3</v>
      </c>
      <c r="AC48" s="40">
        <v>150</v>
      </c>
      <c r="AD48" s="97">
        <f t="shared" si="11"/>
        <v>1.0783608914450035E-3</v>
      </c>
      <c r="AE48" s="68">
        <f t="shared" si="12"/>
        <v>1650</v>
      </c>
      <c r="AF48" s="73">
        <f t="shared" si="13"/>
        <v>1.0178901912399753E-3</v>
      </c>
      <c r="AG48" s="39"/>
    </row>
    <row r="49" spans="1:33" x14ac:dyDescent="0.3">
      <c r="A49" s="12"/>
      <c r="B49" s="31"/>
      <c r="C49" s="32" t="s">
        <v>116</v>
      </c>
      <c r="D49" s="32"/>
      <c r="E49" s="31"/>
      <c r="F49" s="33"/>
      <c r="G49" s="40">
        <v>200</v>
      </c>
      <c r="H49" s="97">
        <f t="shared" si="0"/>
        <v>1.4803849000740192E-3</v>
      </c>
      <c r="I49" s="40">
        <v>200</v>
      </c>
      <c r="J49" s="97">
        <f t="shared" si="1"/>
        <v>1.4914243102162564E-3</v>
      </c>
      <c r="K49" s="40">
        <v>200</v>
      </c>
      <c r="L49" s="97">
        <f t="shared" si="2"/>
        <v>1.4265335235378032E-3</v>
      </c>
      <c r="M49" s="40">
        <v>200</v>
      </c>
      <c r="N49" s="97">
        <f t="shared" si="3"/>
        <v>1.4084507042253522E-3</v>
      </c>
      <c r="O49" s="40">
        <v>200</v>
      </c>
      <c r="P49" s="97">
        <f t="shared" si="4"/>
        <v>1.3377926421404682E-3</v>
      </c>
      <c r="Q49" s="40">
        <v>200</v>
      </c>
      <c r="R49" s="97">
        <f t="shared" si="5"/>
        <v>1.3106159895150721E-3</v>
      </c>
      <c r="S49" s="40">
        <v>200</v>
      </c>
      <c r="T49" s="97">
        <f t="shared" si="6"/>
        <v>1.273074474856779E-3</v>
      </c>
      <c r="U49" s="40">
        <v>200</v>
      </c>
      <c r="V49" s="97">
        <f t="shared" si="7"/>
        <v>1.2113870381586917E-3</v>
      </c>
      <c r="W49" s="40">
        <v>200</v>
      </c>
      <c r="X49" s="97">
        <f t="shared" si="8"/>
        <v>1.2338062924120913E-3</v>
      </c>
      <c r="Y49" s="40">
        <v>200</v>
      </c>
      <c r="Z49" s="97">
        <f t="shared" si="9"/>
        <v>1.3324450366422385E-3</v>
      </c>
      <c r="AA49" s="40">
        <v>200</v>
      </c>
      <c r="AB49" s="97">
        <f t="shared" si="10"/>
        <v>1.3879250520471894E-3</v>
      </c>
      <c r="AC49" s="40">
        <v>200</v>
      </c>
      <c r="AD49" s="97">
        <f t="shared" si="11"/>
        <v>1.4378145219266715E-3</v>
      </c>
      <c r="AE49" s="68">
        <f t="shared" si="12"/>
        <v>2200</v>
      </c>
      <c r="AF49" s="73">
        <f t="shared" si="13"/>
        <v>1.3571869216533004E-3</v>
      </c>
      <c r="AG49" s="39"/>
    </row>
    <row r="50" spans="1:33" x14ac:dyDescent="0.3">
      <c r="A50" s="12"/>
      <c r="B50" s="31"/>
      <c r="C50" s="32" t="s">
        <v>117</v>
      </c>
      <c r="D50" s="32"/>
      <c r="E50" s="31"/>
      <c r="F50" s="33"/>
      <c r="G50" s="40">
        <v>500</v>
      </c>
      <c r="H50" s="99">
        <f t="shared" si="0"/>
        <v>3.7009622501850479E-3</v>
      </c>
      <c r="I50" s="40">
        <v>500</v>
      </c>
      <c r="J50" s="99">
        <f t="shared" si="1"/>
        <v>3.7285607755406414E-3</v>
      </c>
      <c r="K50" s="40">
        <v>500</v>
      </c>
      <c r="L50" s="99">
        <f t="shared" si="2"/>
        <v>3.566333808844508E-3</v>
      </c>
      <c r="M50" s="40">
        <v>500</v>
      </c>
      <c r="N50" s="99">
        <f t="shared" si="3"/>
        <v>3.5211267605633804E-3</v>
      </c>
      <c r="O50" s="40">
        <v>500</v>
      </c>
      <c r="P50" s="99">
        <f t="shared" si="4"/>
        <v>3.3444816053511705E-3</v>
      </c>
      <c r="Q50" s="40">
        <v>500</v>
      </c>
      <c r="R50" s="99">
        <f t="shared" si="5"/>
        <v>3.27653997378768E-3</v>
      </c>
      <c r="S50" s="40">
        <v>500</v>
      </c>
      <c r="T50" s="99">
        <f t="shared" si="6"/>
        <v>3.1826861871419479E-3</v>
      </c>
      <c r="U50" s="40">
        <v>500</v>
      </c>
      <c r="V50" s="99">
        <f t="shared" si="7"/>
        <v>3.0284675953967293E-3</v>
      </c>
      <c r="W50" s="40">
        <v>500</v>
      </c>
      <c r="X50" s="99">
        <f t="shared" si="8"/>
        <v>3.0845157310302285E-3</v>
      </c>
      <c r="Y50" s="40">
        <v>500</v>
      </c>
      <c r="Z50" s="99">
        <f t="shared" si="9"/>
        <v>3.3311125916055963E-3</v>
      </c>
      <c r="AA50" s="40">
        <v>500</v>
      </c>
      <c r="AB50" s="99">
        <f t="shared" si="10"/>
        <v>3.4698126301179735E-3</v>
      </c>
      <c r="AC50" s="40">
        <v>500</v>
      </c>
      <c r="AD50" s="99">
        <f t="shared" si="11"/>
        <v>3.5945363048166786E-3</v>
      </c>
      <c r="AE50" s="72">
        <f t="shared" si="12"/>
        <v>5500</v>
      </c>
      <c r="AF50" s="100">
        <f t="shared" si="13"/>
        <v>3.3929673041332509E-3</v>
      </c>
      <c r="AG50" s="39"/>
    </row>
    <row r="51" spans="1:33" x14ac:dyDescent="0.3">
      <c r="A51" s="12"/>
      <c r="B51" s="31"/>
      <c r="C51" s="32" t="s">
        <v>118</v>
      </c>
      <c r="D51" s="32"/>
      <c r="E51" s="31"/>
      <c r="F51" s="33"/>
      <c r="G51" s="101">
        <f>SUM(G43:G50)</f>
        <v>7565.04</v>
      </c>
      <c r="H51" s="94">
        <f>IF(G51=0,0,G51/G$21)</f>
        <v>5.5995854922279792E-2</v>
      </c>
      <c r="I51" s="101">
        <f>SUM(I43:I50)</f>
        <v>7454.4865</v>
      </c>
      <c r="J51" s="94">
        <f>IF(I51=0,0,I51/I$21)</f>
        <v>5.5589011931394483E-2</v>
      </c>
      <c r="K51" s="101">
        <f>SUM(K43:K50)</f>
        <v>7605.5529999999999</v>
      </c>
      <c r="L51" s="94">
        <f>IF(K51=0,0,K51/K$21)</f>
        <v>5.4247881597717547E-2</v>
      </c>
      <c r="M51" s="101">
        <f>SUM(M43:M50)</f>
        <v>7650.13</v>
      </c>
      <c r="N51" s="94">
        <f>IF(M51=0,0,M51/M$21)</f>
        <v>5.3874154929577464E-2</v>
      </c>
      <c r="O51" s="101">
        <f>SUM(O43:O50)</f>
        <v>7646.0024999999996</v>
      </c>
      <c r="P51" s="94">
        <f>IF(O51=0,0,O51/O$21)</f>
        <v>5.1143829431438123E-2</v>
      </c>
      <c r="Q51" s="101">
        <f>SUM(Q43:Q50)</f>
        <v>7621.9359999999997</v>
      </c>
      <c r="R51" s="94">
        <f>IF(Q51=0,0,Q51/Q$21)</f>
        <v>4.994715596330275E-2</v>
      </c>
      <c r="S51" s="101">
        <f>SUM(S43:S50)</f>
        <v>8024.0815000000002</v>
      </c>
      <c r="T51" s="94">
        <f>IF(S51=0,0,S51/S$21)</f>
        <v>5.1076266709102487E-2</v>
      </c>
      <c r="U51" s="101">
        <f>SUM(U43:U50)</f>
        <v>8222.2014999999992</v>
      </c>
      <c r="V51" s="94">
        <f>IF(U51=0,0,U51/U$21)</f>
        <v>4.9801341611144759E-2</v>
      </c>
      <c r="W51" s="101">
        <f>SUM(W43:W50)</f>
        <v>7839.1059999999998</v>
      </c>
      <c r="X51" s="94">
        <f>IF(W51=0,0,W51/W$21)</f>
        <v>4.8359691548426897E-2</v>
      </c>
      <c r="Y51" s="101">
        <f>SUM(Y43:Y50)</f>
        <v>7850.7264999999998</v>
      </c>
      <c r="Z51" s="94">
        <f>IF(Y51=0,0,Y51/Y$21)</f>
        <v>5.2303307794803459E-2</v>
      </c>
      <c r="AA51" s="101">
        <f>SUM(AA43:AA50)</f>
        <v>7702.1365000000005</v>
      </c>
      <c r="AB51" s="94">
        <f>IF(AA51=0,0,AA51/AA$21)</f>
        <v>5.3449941013185294E-2</v>
      </c>
      <c r="AC51" s="101">
        <f>SUM(AC43:AC50)</f>
        <v>7378.3114999999998</v>
      </c>
      <c r="AD51" s="94">
        <f>IF(AC51=0,0,AC51/AC$21)</f>
        <v>5.304321710999281E-2</v>
      </c>
      <c r="AE51" s="95">
        <f>SUM(AE43:AE50)</f>
        <v>84708.984999999986</v>
      </c>
      <c r="AF51" s="102">
        <f>IF(AE51=0,0,AE51/AE$21)</f>
        <v>5.2257239358420721E-2</v>
      </c>
      <c r="AG51" s="51"/>
    </row>
    <row r="52" spans="1:33" x14ac:dyDescent="0.3">
      <c r="A52" s="12"/>
      <c r="B52" s="31"/>
      <c r="C52" s="32"/>
      <c r="D52" s="32"/>
      <c r="E52" s="31"/>
      <c r="F52" s="33"/>
      <c r="G52" s="103"/>
      <c r="H52" s="104"/>
      <c r="I52" s="103"/>
      <c r="J52" s="104"/>
      <c r="K52" s="103"/>
      <c r="L52" s="104"/>
      <c r="M52" s="103"/>
      <c r="N52" s="104"/>
      <c r="O52" s="103"/>
      <c r="P52" s="104"/>
      <c r="Q52" s="103"/>
      <c r="R52" s="104"/>
      <c r="S52" s="103"/>
      <c r="T52" s="104"/>
      <c r="U52" s="103"/>
      <c r="V52" s="104"/>
      <c r="W52" s="103"/>
      <c r="X52" s="104"/>
      <c r="Y52" s="103"/>
      <c r="Z52" s="104"/>
      <c r="AA52" s="103"/>
      <c r="AB52" s="104"/>
      <c r="AC52" s="103"/>
      <c r="AD52" s="104"/>
      <c r="AE52" s="72"/>
      <c r="AF52" s="74"/>
      <c r="AG52" s="51"/>
    </row>
    <row r="53" spans="1:33" x14ac:dyDescent="0.3">
      <c r="A53" s="12"/>
      <c r="B53" s="83" t="s">
        <v>119</v>
      </c>
      <c r="C53" s="32"/>
      <c r="D53" s="32"/>
      <c r="E53" s="32"/>
      <c r="F53" s="33"/>
      <c r="G53" s="85">
        <f>G41+G51</f>
        <v>45085.04</v>
      </c>
      <c r="H53" s="105">
        <f>IF(G53=0,0,G53/G$21)</f>
        <v>0.33371606217616578</v>
      </c>
      <c r="I53" s="85">
        <f>I41+I51</f>
        <v>44103.986499999999</v>
      </c>
      <c r="J53" s="105">
        <f>IF(I53=0,0,I53/I$21)</f>
        <v>0.32888878821774792</v>
      </c>
      <c r="K53" s="85">
        <f>K41+K51</f>
        <v>45444.553</v>
      </c>
      <c r="L53" s="105">
        <f>IF(K53=0,0,K53/K$21)</f>
        <v>0.32414089158345222</v>
      </c>
      <c r="M53" s="85">
        <f>M41+M51</f>
        <v>45840.13</v>
      </c>
      <c r="N53" s="105">
        <f>IF(M53=0,0,M53/M$21)</f>
        <v>0.32281781690140843</v>
      </c>
      <c r="O53" s="85">
        <f>O41+O51</f>
        <v>45803.502500000002</v>
      </c>
      <c r="P53" s="105">
        <f>IF(O53=0,0,O53/O$21)</f>
        <v>0.30637794314381273</v>
      </c>
      <c r="Q53" s="85">
        <f>Q41+Q51</f>
        <v>45589.936000000002</v>
      </c>
      <c r="R53" s="105">
        <f>IF(Q53=0,0,Q53/Q$21)</f>
        <v>0.29875449541284405</v>
      </c>
      <c r="S53" s="85">
        <f>S41+S51</f>
        <v>49158.5815</v>
      </c>
      <c r="T53" s="105">
        <f>IF(S53=0,0,S53/S$21)</f>
        <v>0.3129126766390834</v>
      </c>
      <c r="U53" s="85">
        <f>U41+U51</f>
        <v>50916.701499999996</v>
      </c>
      <c r="V53" s="105">
        <f>IF(U53=0,0,U53/U$21)</f>
        <v>0.30839916111447607</v>
      </c>
      <c r="W53" s="85">
        <f>W41+W51</f>
        <v>47517.106</v>
      </c>
      <c r="X53" s="105">
        <f>IF(W53=0,0,W53/W$21)</f>
        <v>0.29313452190006167</v>
      </c>
      <c r="Y53" s="85">
        <f>Y41+Y51</f>
        <v>47620.226499999997</v>
      </c>
      <c r="Z53" s="105">
        <f>IF(Y53=0,0,Y53/Y$21)</f>
        <v>0.31725667221852094</v>
      </c>
      <c r="AA53" s="85">
        <f>AA41+AA51</f>
        <v>46301.636500000001</v>
      </c>
      <c r="AB53" s="105">
        <f>IF(AA53=0,0,AA53/AA$21)</f>
        <v>0.32131600624566276</v>
      </c>
      <c r="AC53" s="85">
        <f>AC41+AC51</f>
        <v>45002.811499999996</v>
      </c>
      <c r="AD53" s="105">
        <f>IF(AC53=0,0,AC53/AC$21)</f>
        <v>0.32352847951114305</v>
      </c>
      <c r="AE53" s="86">
        <f>AE41+AE51</f>
        <v>510763.98499999999</v>
      </c>
      <c r="AF53" s="106">
        <f>IF(AE53=0,0,AE53/AE$21)</f>
        <v>0.31509190931523751</v>
      </c>
      <c r="AG53" s="51"/>
    </row>
    <row r="54" spans="1:33" x14ac:dyDescent="0.3">
      <c r="A54" s="12"/>
      <c r="B54" s="107"/>
      <c r="C54" s="108"/>
      <c r="D54" s="109"/>
      <c r="E54" s="107"/>
      <c r="F54" s="110"/>
      <c r="G54" s="87"/>
      <c r="H54" s="88"/>
      <c r="I54" s="87"/>
      <c r="J54" s="88"/>
      <c r="K54" s="87"/>
      <c r="L54" s="88"/>
      <c r="M54" s="87"/>
      <c r="N54" s="88"/>
      <c r="O54" s="87"/>
      <c r="P54" s="88"/>
      <c r="Q54" s="87"/>
      <c r="R54" s="88"/>
      <c r="S54" s="87"/>
      <c r="T54" s="88"/>
      <c r="U54" s="87"/>
      <c r="V54" s="88"/>
      <c r="W54" s="87"/>
      <c r="X54" s="88"/>
      <c r="Y54" s="87"/>
      <c r="Z54" s="88"/>
      <c r="AA54" s="87"/>
      <c r="AB54" s="88"/>
      <c r="AC54" s="87"/>
      <c r="AD54" s="88"/>
      <c r="AE54" s="60"/>
      <c r="AF54" s="61"/>
      <c r="AG54" s="39"/>
    </row>
    <row r="55" spans="1:33" ht="15.6" x14ac:dyDescent="0.3">
      <c r="A55" s="12"/>
      <c r="B55" s="111" t="s">
        <v>120</v>
      </c>
      <c r="C55" s="112"/>
      <c r="D55" s="112"/>
      <c r="E55" s="27"/>
      <c r="F55" s="113"/>
      <c r="G55" s="114">
        <f>G53+G36</f>
        <v>82835.040000000008</v>
      </c>
      <c r="H55" s="115">
        <f>IF(G55=0,0,G55/G$21)</f>
        <v>0.61313871206513704</v>
      </c>
      <c r="I55" s="114">
        <f>I53+I36</f>
        <v>82073.986499999999</v>
      </c>
      <c r="J55" s="115">
        <f>IF(I55=0,0,I55/I$21)</f>
        <v>0.61203569351230425</v>
      </c>
      <c r="K55" s="114">
        <f>K53+K36</f>
        <v>85204.553</v>
      </c>
      <c r="L55" s="115">
        <f>IF(K55=0,0,K55/K$21)</f>
        <v>0.60773575606276753</v>
      </c>
      <c r="M55" s="114">
        <f>M53+M36</f>
        <v>86101.13</v>
      </c>
      <c r="N55" s="115">
        <f>IF(M55=0,0,M55/M$21)</f>
        <v>0.60634598591549294</v>
      </c>
      <c r="O55" s="114">
        <f>O53+O36</f>
        <v>88239.502500000002</v>
      </c>
      <c r="P55" s="115">
        <f>IF(O55=0,0,O55/O$21)</f>
        <v>0.59023078595317724</v>
      </c>
      <c r="Q55" s="114">
        <f>Q53+Q36</f>
        <v>88924.936000000002</v>
      </c>
      <c r="R55" s="115">
        <f>IF(Q55=0,0,Q55/Q$21)</f>
        <v>0.58273221494102234</v>
      </c>
      <c r="S55" s="114">
        <f>S53+S36</f>
        <v>93798.5815</v>
      </c>
      <c r="T55" s="115">
        <f>IF(S55=0,0,S55/S$21)</f>
        <v>0.59706289942711643</v>
      </c>
      <c r="U55" s="114">
        <f>U53+U36</f>
        <v>97876.701499999996</v>
      </c>
      <c r="V55" s="115">
        <f>IF(U55=0,0,U55/U$21)</f>
        <v>0.59283283767413686</v>
      </c>
      <c r="W55" s="114">
        <f>W53+W36</f>
        <v>93607.106</v>
      </c>
      <c r="X55" s="115">
        <f>IF(W55=0,0,W55/W$21)</f>
        <v>0.57746518198642816</v>
      </c>
      <c r="Y55" s="114">
        <f>Y53+Y36</f>
        <v>90230.22649999999</v>
      </c>
      <c r="Z55" s="115">
        <f>IF(Y55=0,0,Y55/Y$21)</f>
        <v>0.60113408727514983</v>
      </c>
      <c r="AA55" s="114">
        <f>AA53+AA36</f>
        <v>87171.636499999993</v>
      </c>
      <c r="AB55" s="115">
        <f>IF(AA55=0,0,AA55/AA$21)</f>
        <v>0.60493849063150584</v>
      </c>
      <c r="AC55" s="114">
        <f>AC53+AC36</f>
        <v>84422.811499999996</v>
      </c>
      <c r="AD55" s="115">
        <f>IF(AC55=0,0,AC55/AC$21)</f>
        <v>0.60692172178288994</v>
      </c>
      <c r="AE55" s="116">
        <f>AE53+AE36</f>
        <v>970255.98499999999</v>
      </c>
      <c r="AF55" s="117">
        <f>IF(AE55=0,0,AE55/AE$21)</f>
        <v>0.5985539697717458</v>
      </c>
      <c r="AG55" s="118"/>
    </row>
    <row r="56" spans="1:33" ht="16.2" thickBot="1" x14ac:dyDescent="0.35">
      <c r="A56" s="12"/>
      <c r="B56" s="119"/>
      <c r="C56" s="12"/>
      <c r="D56" s="12"/>
      <c r="E56" s="120"/>
      <c r="F56" s="110"/>
      <c r="G56" s="121"/>
      <c r="H56" s="122"/>
      <c r="I56" s="121"/>
      <c r="J56" s="122"/>
      <c r="K56" s="121"/>
      <c r="L56" s="122"/>
      <c r="M56" s="121"/>
      <c r="N56" s="122"/>
      <c r="O56" s="121"/>
      <c r="P56" s="122"/>
      <c r="Q56" s="121"/>
      <c r="R56" s="122"/>
      <c r="S56" s="121"/>
      <c r="T56" s="122"/>
      <c r="U56" s="121"/>
      <c r="V56" s="122"/>
      <c r="W56" s="121"/>
      <c r="X56" s="122"/>
      <c r="Y56" s="121"/>
      <c r="Z56" s="122"/>
      <c r="AA56" s="121"/>
      <c r="AB56" s="122"/>
      <c r="AC56" s="121"/>
      <c r="AD56" s="122"/>
      <c r="AE56" s="123"/>
      <c r="AF56" s="124"/>
      <c r="AG56" s="121"/>
    </row>
    <row r="57" spans="1:33" ht="16.2" thickBot="1" x14ac:dyDescent="0.35">
      <c r="A57" s="125"/>
      <c r="B57" s="126" t="s">
        <v>121</v>
      </c>
      <c r="C57" s="127"/>
      <c r="D57" s="127"/>
      <c r="E57" s="127"/>
      <c r="F57" s="128"/>
      <c r="G57" s="129">
        <f>G21-G36-G53</f>
        <v>52264.959999999999</v>
      </c>
      <c r="H57" s="130">
        <f>IF(G57=0,0,G57/G$21)</f>
        <v>0.38686128793486307</v>
      </c>
      <c r="I57" s="129">
        <f>I21-I36-I53</f>
        <v>52026.013500000001</v>
      </c>
      <c r="J57" s="130">
        <f>IF(I57=0,0,I57/I$21)</f>
        <v>0.38796430648769575</v>
      </c>
      <c r="K57" s="129">
        <f>K21-K36-K53</f>
        <v>54995.447</v>
      </c>
      <c r="L57" s="130">
        <f>IF(K57=0,0,K57/K$21)</f>
        <v>0.39226424393723253</v>
      </c>
      <c r="M57" s="129">
        <f>M21-M36-M53</f>
        <v>55898.87</v>
      </c>
      <c r="N57" s="130">
        <f>IF(M57=0,0,M57/M$21)</f>
        <v>0.39365401408450706</v>
      </c>
      <c r="O57" s="129">
        <f>O21-O36-O53</f>
        <v>61260.497499999998</v>
      </c>
      <c r="P57" s="130">
        <f>IF(O57=0,0,O57/O$21)</f>
        <v>0.40976921404682271</v>
      </c>
      <c r="Q57" s="129">
        <f>Q21-Q36-Q53</f>
        <v>63675.063999999998</v>
      </c>
      <c r="R57" s="130">
        <f>IF(Q57=0,0,Q57/Q$21)</f>
        <v>0.41726778505897771</v>
      </c>
      <c r="S57" s="129">
        <f>S21-S36-S53</f>
        <v>63301.4185</v>
      </c>
      <c r="T57" s="130">
        <f>IF(S57=0,0,S57/S$21)</f>
        <v>0.40293710057288351</v>
      </c>
      <c r="U57" s="129">
        <f>U21-U36-U53</f>
        <v>67223.298500000004</v>
      </c>
      <c r="V57" s="130">
        <f>IF(U57=0,0,U57/U$21)</f>
        <v>0.40716716232586314</v>
      </c>
      <c r="W57" s="129">
        <f>W21-W36-W53</f>
        <v>68492.894</v>
      </c>
      <c r="X57" s="130">
        <f>IF(W57=0,0,W57/W$21)</f>
        <v>0.42253481801357184</v>
      </c>
      <c r="Y57" s="129">
        <f>Y21-Y36-Y53</f>
        <v>59869.773500000003</v>
      </c>
      <c r="Z57" s="130">
        <f>IF(Y57=0,0,Y57/Y$21)</f>
        <v>0.39886591272485011</v>
      </c>
      <c r="AA57" s="129">
        <f>AA21-AA36-AA53</f>
        <v>56928.363499999999</v>
      </c>
      <c r="AB57" s="130">
        <f>IF(AA57=0,0,AA57/AA$21)</f>
        <v>0.3950615093684941</v>
      </c>
      <c r="AC57" s="129">
        <f>AC21-AC36-AC53</f>
        <v>54677.188500000004</v>
      </c>
      <c r="AD57" s="130">
        <f>IF(AC57=0,0,AC57/AC$21)</f>
        <v>0.39307827821711</v>
      </c>
      <c r="AE57" s="131">
        <f>AE21-AE36-AE53</f>
        <v>650744.01500000001</v>
      </c>
      <c r="AF57" s="132">
        <f>IF(AE57=0,0,AE57/AE$21)</f>
        <v>0.40144603022825415</v>
      </c>
      <c r="AG57" s="133"/>
    </row>
    <row r="58" spans="1:33" x14ac:dyDescent="0.3">
      <c r="A58" s="12"/>
      <c r="B58" s="12"/>
      <c r="C58" s="12"/>
      <c r="D58" s="12"/>
      <c r="E58" s="12"/>
      <c r="F58" s="12"/>
      <c r="G58" s="36"/>
      <c r="H58" s="134"/>
      <c r="I58" s="36"/>
      <c r="J58" s="134"/>
      <c r="K58" s="36"/>
      <c r="L58" s="134"/>
      <c r="M58" s="36"/>
      <c r="N58" s="134"/>
      <c r="O58" s="36"/>
      <c r="P58" s="134"/>
      <c r="Q58" s="36"/>
      <c r="R58" s="134"/>
      <c r="S58" s="36"/>
      <c r="T58" s="134"/>
      <c r="U58" s="36"/>
      <c r="V58" s="134"/>
      <c r="W58" s="36"/>
      <c r="X58" s="134"/>
      <c r="Y58" s="36"/>
      <c r="Z58" s="134"/>
      <c r="AA58" s="36"/>
      <c r="AB58" s="134"/>
      <c r="AC58" s="36"/>
      <c r="AD58" s="134"/>
      <c r="AE58" s="56"/>
      <c r="AF58" s="135"/>
      <c r="AG58" s="36"/>
    </row>
    <row r="59" spans="1:33" ht="15.6" x14ac:dyDescent="0.3">
      <c r="A59" s="24"/>
      <c r="B59" s="26" t="s">
        <v>122</v>
      </c>
      <c r="C59" s="27"/>
      <c r="D59" s="27"/>
      <c r="E59" s="27"/>
      <c r="F59" s="136"/>
      <c r="G59" s="241" t="s">
        <v>72</v>
      </c>
      <c r="H59" s="242"/>
      <c r="I59" s="236" t="s">
        <v>73</v>
      </c>
      <c r="J59" s="237"/>
      <c r="K59" s="236" t="s">
        <v>74</v>
      </c>
      <c r="L59" s="237"/>
      <c r="M59" s="236" t="s">
        <v>75</v>
      </c>
      <c r="N59" s="237"/>
      <c r="O59" s="236" t="s">
        <v>76</v>
      </c>
      <c r="P59" s="237"/>
      <c r="Q59" s="236" t="s">
        <v>77</v>
      </c>
      <c r="R59" s="237"/>
      <c r="S59" s="236" t="s">
        <v>78</v>
      </c>
      <c r="T59" s="237"/>
      <c r="U59" s="236" t="s">
        <v>79</v>
      </c>
      <c r="V59" s="237"/>
      <c r="W59" s="236" t="s">
        <v>80</v>
      </c>
      <c r="X59" s="237"/>
      <c r="Y59" s="236" t="s">
        <v>81</v>
      </c>
      <c r="Z59" s="237"/>
      <c r="AA59" s="236" t="s">
        <v>82</v>
      </c>
      <c r="AB59" s="237"/>
      <c r="AC59" s="236" t="s">
        <v>83</v>
      </c>
      <c r="AD59" s="237"/>
      <c r="AE59" s="238" t="s">
        <v>84</v>
      </c>
      <c r="AF59" s="239"/>
      <c r="AG59" s="137"/>
    </row>
    <row r="60" spans="1:33" x14ac:dyDescent="0.3">
      <c r="A60" s="12"/>
      <c r="B60" s="84"/>
      <c r="C60" s="138" t="s">
        <v>123</v>
      </c>
      <c r="D60" s="84"/>
      <c r="E60" s="84"/>
      <c r="F60" s="84"/>
      <c r="G60" s="139"/>
      <c r="H60" s="140"/>
      <c r="I60" s="139"/>
      <c r="J60" s="140"/>
      <c r="K60" s="139"/>
      <c r="L60" s="140"/>
      <c r="M60" s="139"/>
      <c r="N60" s="140"/>
      <c r="O60" s="139"/>
      <c r="P60" s="140"/>
      <c r="Q60" s="139"/>
      <c r="R60" s="140"/>
      <c r="S60" s="139"/>
      <c r="T60" s="140"/>
      <c r="U60" s="139"/>
      <c r="V60" s="140"/>
      <c r="W60" s="139"/>
      <c r="X60" s="140"/>
      <c r="Y60" s="139"/>
      <c r="Z60" s="140"/>
      <c r="AA60" s="139"/>
      <c r="AB60" s="140"/>
      <c r="AC60" s="139"/>
      <c r="AD60" s="140"/>
      <c r="AE60" s="141"/>
      <c r="AF60" s="142"/>
      <c r="AG60" s="143"/>
    </row>
    <row r="61" spans="1:33" x14ac:dyDescent="0.3">
      <c r="A61" s="12"/>
      <c r="B61" s="84"/>
      <c r="C61" s="84"/>
      <c r="D61" s="32" t="s">
        <v>124</v>
      </c>
      <c r="E61" s="84"/>
      <c r="F61" s="84"/>
      <c r="G61" s="40">
        <v>200</v>
      </c>
      <c r="H61" s="144">
        <f t="shared" ref="H61:H78" si="14">IF(G61=0,0,G61/G$21)</f>
        <v>1.4803849000740192E-3</v>
      </c>
      <c r="I61" s="40">
        <v>200</v>
      </c>
      <c r="J61" s="144">
        <f t="shared" ref="J61:J78" si="15">IF(I61=0,0,I61/I$21)</f>
        <v>1.4914243102162564E-3</v>
      </c>
      <c r="K61" s="40">
        <v>200</v>
      </c>
      <c r="L61" s="144">
        <f t="shared" ref="L61:L78" si="16">IF(K61=0,0,K61/K$21)</f>
        <v>1.4265335235378032E-3</v>
      </c>
      <c r="M61" s="40">
        <v>200</v>
      </c>
      <c r="N61" s="144">
        <f t="shared" ref="N61:N78" si="17">IF(M61=0,0,M61/M$21)</f>
        <v>1.4084507042253522E-3</v>
      </c>
      <c r="O61" s="40">
        <v>200</v>
      </c>
      <c r="P61" s="144">
        <f t="shared" ref="P61:P78" si="18">IF(O61=0,0,O61/O$21)</f>
        <v>1.3377926421404682E-3</v>
      </c>
      <c r="Q61" s="40">
        <v>200</v>
      </c>
      <c r="R61" s="144">
        <f t="shared" ref="R61:R78" si="19">IF(Q61=0,0,Q61/Q$21)</f>
        <v>1.3106159895150721E-3</v>
      </c>
      <c r="S61" s="40">
        <v>200</v>
      </c>
      <c r="T61" s="144">
        <f t="shared" ref="T61:T78" si="20">IF(S61=0,0,S61/S$21)</f>
        <v>1.273074474856779E-3</v>
      </c>
      <c r="U61" s="40">
        <v>200</v>
      </c>
      <c r="V61" s="144">
        <f t="shared" ref="V61:V78" si="21">IF(U61=0,0,U61/U$21)</f>
        <v>1.2113870381586917E-3</v>
      </c>
      <c r="W61" s="40">
        <v>200</v>
      </c>
      <c r="X61" s="144">
        <f t="shared" ref="X61:X78" si="22">IF(W61=0,0,W61/W$21)</f>
        <v>1.2338062924120913E-3</v>
      </c>
      <c r="Y61" s="40">
        <v>200</v>
      </c>
      <c r="Z61" s="144">
        <f t="shared" ref="Z61:Z78" si="23">IF(Y61=0,0,Y61/Y$21)</f>
        <v>1.3324450366422385E-3</v>
      </c>
      <c r="AA61" s="40">
        <v>200</v>
      </c>
      <c r="AB61" s="144">
        <f t="shared" ref="AB61:AB78" si="24">IF(AA61=0,0,AA61/AA$21)</f>
        <v>1.3879250520471894E-3</v>
      </c>
      <c r="AC61" s="40">
        <v>200</v>
      </c>
      <c r="AD61" s="144">
        <f t="shared" ref="AD61:AD78" si="25">IF(AC61=0,0,AC61/AC$21)</f>
        <v>1.4378145219266715E-3</v>
      </c>
      <c r="AE61" s="145">
        <f t="shared" ref="AE61:AE78" si="26">AC61+AA61+W61+U61+S61+Q61+O61+M61+K61+I61+G61</f>
        <v>2200</v>
      </c>
      <c r="AF61" s="146">
        <f t="shared" ref="AF61:AF78" si="27">IF(AE61=0,0,AE61/AE$21)</f>
        <v>1.3571869216533004E-3</v>
      </c>
      <c r="AG61" s="143"/>
    </row>
    <row r="62" spans="1:33" x14ac:dyDescent="0.3">
      <c r="A62" s="12"/>
      <c r="B62" s="84"/>
      <c r="C62" s="84"/>
      <c r="D62" s="31" t="s">
        <v>30</v>
      </c>
      <c r="E62" s="84"/>
      <c r="F62" s="84"/>
      <c r="G62" s="40">
        <v>300</v>
      </c>
      <c r="H62" s="144">
        <f t="shared" si="14"/>
        <v>2.2205773501110288E-3</v>
      </c>
      <c r="I62" s="40">
        <v>300</v>
      </c>
      <c r="J62" s="144">
        <f t="shared" si="15"/>
        <v>2.2371364653243847E-3</v>
      </c>
      <c r="K62" s="40">
        <v>300</v>
      </c>
      <c r="L62" s="144">
        <f t="shared" si="16"/>
        <v>2.1398002853067048E-3</v>
      </c>
      <c r="M62" s="40">
        <v>300</v>
      </c>
      <c r="N62" s="144">
        <f t="shared" si="17"/>
        <v>2.112676056338028E-3</v>
      </c>
      <c r="O62" s="40">
        <v>300</v>
      </c>
      <c r="P62" s="144">
        <f t="shared" si="18"/>
        <v>2.0066889632107021E-3</v>
      </c>
      <c r="Q62" s="40">
        <v>300</v>
      </c>
      <c r="R62" s="144">
        <f t="shared" si="19"/>
        <v>1.9659239842726079E-3</v>
      </c>
      <c r="S62" s="40">
        <v>300</v>
      </c>
      <c r="T62" s="144">
        <f t="shared" si="20"/>
        <v>1.9096117122851686E-3</v>
      </c>
      <c r="U62" s="40">
        <v>300</v>
      </c>
      <c r="V62" s="144">
        <f t="shared" si="21"/>
        <v>1.8170805572380376E-3</v>
      </c>
      <c r="W62" s="40">
        <v>300</v>
      </c>
      <c r="X62" s="144">
        <f t="shared" si="22"/>
        <v>1.8507094386181369E-3</v>
      </c>
      <c r="Y62" s="40">
        <v>300</v>
      </c>
      <c r="Z62" s="144">
        <f t="shared" si="23"/>
        <v>1.9986675549633578E-3</v>
      </c>
      <c r="AA62" s="40">
        <v>300</v>
      </c>
      <c r="AB62" s="144">
        <f t="shared" si="24"/>
        <v>2.0818875780707841E-3</v>
      </c>
      <c r="AC62" s="40">
        <v>300</v>
      </c>
      <c r="AD62" s="144">
        <f t="shared" si="25"/>
        <v>2.1567217828900071E-3</v>
      </c>
      <c r="AE62" s="145">
        <f t="shared" si="26"/>
        <v>3300</v>
      </c>
      <c r="AF62" s="146">
        <f t="shared" si="27"/>
        <v>2.0357803824799505E-3</v>
      </c>
      <c r="AG62" s="143"/>
    </row>
    <row r="63" spans="1:33" x14ac:dyDescent="0.3">
      <c r="A63" s="12"/>
      <c r="B63" s="84"/>
      <c r="C63" s="84"/>
      <c r="D63" s="31" t="s">
        <v>125</v>
      </c>
      <c r="E63" s="84"/>
      <c r="F63" s="84"/>
      <c r="G63" s="40">
        <v>150</v>
      </c>
      <c r="H63" s="144">
        <f t="shared" si="14"/>
        <v>1.1102886750555144E-3</v>
      </c>
      <c r="I63" s="40">
        <v>150</v>
      </c>
      <c r="J63" s="144">
        <f t="shared" si="15"/>
        <v>1.1185682326621924E-3</v>
      </c>
      <c r="K63" s="40">
        <v>150</v>
      </c>
      <c r="L63" s="144">
        <f t="shared" si="16"/>
        <v>1.0699001426533524E-3</v>
      </c>
      <c r="M63" s="40">
        <v>150</v>
      </c>
      <c r="N63" s="144">
        <f t="shared" si="17"/>
        <v>1.056338028169014E-3</v>
      </c>
      <c r="O63" s="40">
        <v>150</v>
      </c>
      <c r="P63" s="144">
        <f t="shared" si="18"/>
        <v>1.0033444816053511E-3</v>
      </c>
      <c r="Q63" s="40">
        <v>150</v>
      </c>
      <c r="R63" s="144">
        <f t="shared" si="19"/>
        <v>9.8296199213630396E-4</v>
      </c>
      <c r="S63" s="40">
        <v>150</v>
      </c>
      <c r="T63" s="144">
        <f t="shared" si="20"/>
        <v>9.5480585614258432E-4</v>
      </c>
      <c r="U63" s="40">
        <v>150</v>
      </c>
      <c r="V63" s="144">
        <f t="shared" si="21"/>
        <v>9.0854027861901881E-4</v>
      </c>
      <c r="W63" s="40">
        <v>150</v>
      </c>
      <c r="X63" s="144">
        <f t="shared" si="22"/>
        <v>9.2535471930906845E-4</v>
      </c>
      <c r="Y63" s="40">
        <v>150</v>
      </c>
      <c r="Z63" s="144">
        <f t="shared" si="23"/>
        <v>9.993337774816789E-4</v>
      </c>
      <c r="AA63" s="40">
        <v>150</v>
      </c>
      <c r="AB63" s="144">
        <f t="shared" si="24"/>
        <v>1.040943789035392E-3</v>
      </c>
      <c r="AC63" s="40">
        <v>150</v>
      </c>
      <c r="AD63" s="144">
        <f t="shared" si="25"/>
        <v>1.0783608914450035E-3</v>
      </c>
      <c r="AE63" s="145">
        <f t="shared" si="26"/>
        <v>1650</v>
      </c>
      <c r="AF63" s="146">
        <f t="shared" si="27"/>
        <v>1.0178901912399753E-3</v>
      </c>
      <c r="AG63" s="143"/>
    </row>
    <row r="64" spans="1:33" x14ac:dyDescent="0.3">
      <c r="A64" s="12"/>
      <c r="B64" s="84"/>
      <c r="C64" s="84"/>
      <c r="D64" s="31" t="s">
        <v>126</v>
      </c>
      <c r="E64" s="84"/>
      <c r="F64" s="84"/>
      <c r="G64" s="40">
        <v>200</v>
      </c>
      <c r="H64" s="144">
        <f t="shared" si="14"/>
        <v>1.4803849000740192E-3</v>
      </c>
      <c r="I64" s="40">
        <v>200</v>
      </c>
      <c r="J64" s="144">
        <f t="shared" si="15"/>
        <v>1.4914243102162564E-3</v>
      </c>
      <c r="K64" s="40">
        <v>200</v>
      </c>
      <c r="L64" s="144">
        <f t="shared" si="16"/>
        <v>1.4265335235378032E-3</v>
      </c>
      <c r="M64" s="40">
        <v>200</v>
      </c>
      <c r="N64" s="144">
        <f t="shared" si="17"/>
        <v>1.4084507042253522E-3</v>
      </c>
      <c r="O64" s="40">
        <v>200</v>
      </c>
      <c r="P64" s="144">
        <f t="shared" si="18"/>
        <v>1.3377926421404682E-3</v>
      </c>
      <c r="Q64" s="40">
        <v>200</v>
      </c>
      <c r="R64" s="144">
        <f t="shared" si="19"/>
        <v>1.3106159895150721E-3</v>
      </c>
      <c r="S64" s="40">
        <v>200</v>
      </c>
      <c r="T64" s="144">
        <f t="shared" si="20"/>
        <v>1.273074474856779E-3</v>
      </c>
      <c r="U64" s="40">
        <v>200</v>
      </c>
      <c r="V64" s="144">
        <f t="shared" si="21"/>
        <v>1.2113870381586917E-3</v>
      </c>
      <c r="W64" s="40">
        <v>200</v>
      </c>
      <c r="X64" s="144">
        <f t="shared" si="22"/>
        <v>1.2338062924120913E-3</v>
      </c>
      <c r="Y64" s="40">
        <v>200</v>
      </c>
      <c r="Z64" s="144">
        <f t="shared" si="23"/>
        <v>1.3324450366422385E-3</v>
      </c>
      <c r="AA64" s="40">
        <v>200</v>
      </c>
      <c r="AB64" s="144">
        <f t="shared" si="24"/>
        <v>1.3879250520471894E-3</v>
      </c>
      <c r="AC64" s="40">
        <v>200</v>
      </c>
      <c r="AD64" s="144">
        <f t="shared" si="25"/>
        <v>1.4378145219266715E-3</v>
      </c>
      <c r="AE64" s="145">
        <f t="shared" si="26"/>
        <v>2200</v>
      </c>
      <c r="AF64" s="146">
        <f t="shared" si="27"/>
        <v>1.3571869216533004E-3</v>
      </c>
      <c r="AG64" s="143"/>
    </row>
    <row r="65" spans="1:33" x14ac:dyDescent="0.3">
      <c r="A65" s="12"/>
      <c r="B65" s="84"/>
      <c r="C65" s="84"/>
      <c r="D65" s="31" t="s">
        <v>127</v>
      </c>
      <c r="E65" s="84"/>
      <c r="F65" s="84"/>
      <c r="G65" s="40">
        <v>225</v>
      </c>
      <c r="H65" s="144">
        <f t="shared" si="14"/>
        <v>1.6654330125832717E-3</v>
      </c>
      <c r="I65" s="40">
        <v>225</v>
      </c>
      <c r="J65" s="144">
        <f t="shared" si="15"/>
        <v>1.6778523489932886E-3</v>
      </c>
      <c r="K65" s="40">
        <v>225</v>
      </c>
      <c r="L65" s="144">
        <f t="shared" si="16"/>
        <v>1.6048502139800285E-3</v>
      </c>
      <c r="M65" s="40">
        <v>225</v>
      </c>
      <c r="N65" s="144">
        <f t="shared" si="17"/>
        <v>1.5845070422535212E-3</v>
      </c>
      <c r="O65" s="40">
        <v>225</v>
      </c>
      <c r="P65" s="144">
        <f t="shared" si="18"/>
        <v>1.5050167224080267E-3</v>
      </c>
      <c r="Q65" s="40">
        <v>225</v>
      </c>
      <c r="R65" s="144">
        <f t="shared" si="19"/>
        <v>1.4744429882044561E-3</v>
      </c>
      <c r="S65" s="40">
        <v>225</v>
      </c>
      <c r="T65" s="144">
        <f t="shared" si="20"/>
        <v>1.4322087842138765E-3</v>
      </c>
      <c r="U65" s="40">
        <v>225</v>
      </c>
      <c r="V65" s="144">
        <f t="shared" si="21"/>
        <v>1.3628104179285283E-3</v>
      </c>
      <c r="W65" s="40">
        <v>225</v>
      </c>
      <c r="X65" s="144">
        <f t="shared" si="22"/>
        <v>1.3880320789636028E-3</v>
      </c>
      <c r="Y65" s="40">
        <v>225</v>
      </c>
      <c r="Z65" s="144">
        <f t="shared" si="23"/>
        <v>1.4990006662225182E-3</v>
      </c>
      <c r="AA65" s="40">
        <v>225</v>
      </c>
      <c r="AB65" s="144">
        <f t="shared" si="24"/>
        <v>1.5614156835530881E-3</v>
      </c>
      <c r="AC65" s="40">
        <v>225</v>
      </c>
      <c r="AD65" s="144">
        <f t="shared" si="25"/>
        <v>1.6175413371675054E-3</v>
      </c>
      <c r="AE65" s="145">
        <f t="shared" si="26"/>
        <v>2475</v>
      </c>
      <c r="AF65" s="146">
        <f t="shared" si="27"/>
        <v>1.5268352868599629E-3</v>
      </c>
      <c r="AG65" s="143"/>
    </row>
    <row r="66" spans="1:33" x14ac:dyDescent="0.3">
      <c r="A66" s="12"/>
      <c r="B66" s="84"/>
      <c r="C66" s="84"/>
      <c r="D66" s="31" t="s">
        <v>128</v>
      </c>
      <c r="E66" s="84"/>
      <c r="F66" s="84"/>
      <c r="G66" s="40">
        <v>125</v>
      </c>
      <c r="H66" s="144">
        <f t="shared" si="14"/>
        <v>9.2524056254626199E-4</v>
      </c>
      <c r="I66" s="40">
        <v>125</v>
      </c>
      <c r="J66" s="144">
        <f t="shared" si="15"/>
        <v>9.3214019388516034E-4</v>
      </c>
      <c r="K66" s="40">
        <v>125</v>
      </c>
      <c r="L66" s="144">
        <f t="shared" si="16"/>
        <v>8.9158345221112699E-4</v>
      </c>
      <c r="M66" s="40">
        <v>125</v>
      </c>
      <c r="N66" s="144">
        <f t="shared" si="17"/>
        <v>8.8028169014084509E-4</v>
      </c>
      <c r="O66" s="40">
        <v>125</v>
      </c>
      <c r="P66" s="144">
        <f t="shared" si="18"/>
        <v>8.3612040133779263E-4</v>
      </c>
      <c r="Q66" s="40">
        <v>125</v>
      </c>
      <c r="R66" s="144">
        <f t="shared" si="19"/>
        <v>8.1913499344692E-4</v>
      </c>
      <c r="S66" s="40">
        <v>125</v>
      </c>
      <c r="T66" s="144">
        <f t="shared" si="20"/>
        <v>7.9567154678548697E-4</v>
      </c>
      <c r="U66" s="40">
        <v>125</v>
      </c>
      <c r="V66" s="144">
        <f t="shared" si="21"/>
        <v>7.5711689884918232E-4</v>
      </c>
      <c r="W66" s="40">
        <v>125</v>
      </c>
      <c r="X66" s="144">
        <f t="shared" si="22"/>
        <v>7.7112893275755711E-4</v>
      </c>
      <c r="Y66" s="40">
        <v>125</v>
      </c>
      <c r="Z66" s="144">
        <f t="shared" si="23"/>
        <v>8.3277814790139908E-4</v>
      </c>
      <c r="AA66" s="40">
        <v>125</v>
      </c>
      <c r="AB66" s="144">
        <f t="shared" si="24"/>
        <v>8.6745315752949337E-4</v>
      </c>
      <c r="AC66" s="40">
        <v>125</v>
      </c>
      <c r="AD66" s="144">
        <f t="shared" si="25"/>
        <v>8.9863407620416965E-4</v>
      </c>
      <c r="AE66" s="145">
        <f t="shared" si="26"/>
        <v>1375</v>
      </c>
      <c r="AF66" s="146">
        <f t="shared" si="27"/>
        <v>8.4824182603331273E-4</v>
      </c>
      <c r="AG66" s="143"/>
    </row>
    <row r="67" spans="1:33" x14ac:dyDescent="0.3">
      <c r="A67" s="12"/>
      <c r="B67" s="84"/>
      <c r="C67" s="84"/>
      <c r="D67" s="31" t="s">
        <v>129</v>
      </c>
      <c r="E67" s="84"/>
      <c r="F67" s="84"/>
      <c r="G67" s="40">
        <v>75</v>
      </c>
      <c r="H67" s="144">
        <f t="shared" si="14"/>
        <v>5.5514433752775719E-4</v>
      </c>
      <c r="I67" s="40">
        <v>75</v>
      </c>
      <c r="J67" s="144">
        <f t="shared" si="15"/>
        <v>5.5928411633109618E-4</v>
      </c>
      <c r="K67" s="40">
        <v>75</v>
      </c>
      <c r="L67" s="144">
        <f t="shared" si="16"/>
        <v>5.3495007132667619E-4</v>
      </c>
      <c r="M67" s="40">
        <v>75</v>
      </c>
      <c r="N67" s="144">
        <f t="shared" si="17"/>
        <v>5.2816901408450699E-4</v>
      </c>
      <c r="O67" s="40">
        <v>75</v>
      </c>
      <c r="P67" s="144">
        <f t="shared" si="18"/>
        <v>5.0167224080267553E-4</v>
      </c>
      <c r="Q67" s="40">
        <v>75</v>
      </c>
      <c r="R67" s="144">
        <f t="shared" si="19"/>
        <v>4.9148099606815198E-4</v>
      </c>
      <c r="S67" s="40">
        <v>75</v>
      </c>
      <c r="T67" s="144">
        <f t="shared" si="20"/>
        <v>4.7740292807129216E-4</v>
      </c>
      <c r="U67" s="40">
        <v>75</v>
      </c>
      <c r="V67" s="144">
        <f t="shared" si="21"/>
        <v>4.542701393095094E-4</v>
      </c>
      <c r="W67" s="40">
        <v>75</v>
      </c>
      <c r="X67" s="144">
        <f t="shared" si="22"/>
        <v>4.6267735965453422E-4</v>
      </c>
      <c r="Y67" s="40">
        <v>75</v>
      </c>
      <c r="Z67" s="144">
        <f t="shared" si="23"/>
        <v>4.9966688874083945E-4</v>
      </c>
      <c r="AA67" s="40">
        <v>75</v>
      </c>
      <c r="AB67" s="144">
        <f t="shared" si="24"/>
        <v>5.2047189451769602E-4</v>
      </c>
      <c r="AC67" s="40">
        <v>75</v>
      </c>
      <c r="AD67" s="144">
        <f t="shared" si="25"/>
        <v>5.3918044572250177E-4</v>
      </c>
      <c r="AE67" s="145">
        <f t="shared" si="26"/>
        <v>825</v>
      </c>
      <c r="AF67" s="146">
        <f t="shared" si="27"/>
        <v>5.0894509561998764E-4</v>
      </c>
      <c r="AG67" s="143"/>
    </row>
    <row r="68" spans="1:33" x14ac:dyDescent="0.3">
      <c r="A68" s="12"/>
      <c r="B68" s="84"/>
      <c r="C68" s="84"/>
      <c r="D68" s="31" t="s">
        <v>130</v>
      </c>
      <c r="E68" s="84"/>
      <c r="F68" s="147">
        <v>1.2E-2</v>
      </c>
      <c r="G68" s="139">
        <f>SUM(G8:G10)*$F68</f>
        <v>1320</v>
      </c>
      <c r="H68" s="144">
        <f t="shared" si="14"/>
        <v>9.7705403404885274E-3</v>
      </c>
      <c r="I68" s="139">
        <f>SUM(I8:I10)*$F68</f>
        <v>1296</v>
      </c>
      <c r="J68" s="144">
        <f t="shared" si="15"/>
        <v>9.6644295302013416E-3</v>
      </c>
      <c r="K68" s="139">
        <f>SUM(K8:K10)*$F68</f>
        <v>1368</v>
      </c>
      <c r="L68" s="144">
        <f t="shared" si="16"/>
        <v>9.7574893009985727E-3</v>
      </c>
      <c r="M68" s="139">
        <f>SUM(M8:M10)*$F68</f>
        <v>1390.8</v>
      </c>
      <c r="N68" s="144">
        <f t="shared" si="17"/>
        <v>9.7943661971830985E-3</v>
      </c>
      <c r="O68" s="139">
        <f>SUM(O8:O10)*$F68</f>
        <v>1480.8</v>
      </c>
      <c r="P68" s="144">
        <f t="shared" si="18"/>
        <v>9.9050167224080266E-3</v>
      </c>
      <c r="Q68" s="139">
        <f>SUM(Q8:Q10)*$F68</f>
        <v>1518</v>
      </c>
      <c r="R68" s="144">
        <f t="shared" si="19"/>
        <v>9.9475753604193976E-3</v>
      </c>
      <c r="S68" s="139">
        <f>SUM(S8:S10)*$F68</f>
        <v>1572</v>
      </c>
      <c r="T68" s="144">
        <f t="shared" si="20"/>
        <v>1.0006365372374284E-2</v>
      </c>
      <c r="U68" s="139">
        <f>SUM(U8:U10)*$F68</f>
        <v>1668</v>
      </c>
      <c r="V68" s="144">
        <f t="shared" si="21"/>
        <v>1.0102967898243489E-2</v>
      </c>
      <c r="W68" s="139">
        <f>SUM(W8:W10)*$F68</f>
        <v>1632</v>
      </c>
      <c r="X68" s="144">
        <f t="shared" si="22"/>
        <v>1.0067859346082664E-2</v>
      </c>
      <c r="Y68" s="139">
        <f>SUM(Y8:Y10)*$F68</f>
        <v>1488</v>
      </c>
      <c r="Z68" s="144">
        <f t="shared" si="23"/>
        <v>9.913391072618254E-3</v>
      </c>
      <c r="AA68" s="139">
        <f>SUM(AA8:AA10)*$F68</f>
        <v>1416</v>
      </c>
      <c r="AB68" s="144">
        <f t="shared" si="24"/>
        <v>9.8265093684941022E-3</v>
      </c>
      <c r="AC68" s="139">
        <f>SUM(AC8:AC10)*$F68</f>
        <v>1356</v>
      </c>
      <c r="AD68" s="144">
        <f t="shared" si="25"/>
        <v>9.7483824586628333E-3</v>
      </c>
      <c r="AE68" s="145">
        <f t="shared" si="26"/>
        <v>16017.599999999999</v>
      </c>
      <c r="AF68" s="146">
        <f t="shared" si="27"/>
        <v>9.8813078346699553E-3</v>
      </c>
      <c r="AG68" s="143"/>
    </row>
    <row r="69" spans="1:33" x14ac:dyDescent="0.3">
      <c r="A69" s="12"/>
      <c r="B69" s="84"/>
      <c r="C69" s="84"/>
      <c r="D69" s="31" t="s">
        <v>131</v>
      </c>
      <c r="E69" s="84"/>
      <c r="F69" s="84"/>
      <c r="G69" s="40">
        <v>175</v>
      </c>
      <c r="H69" s="144">
        <f t="shared" si="14"/>
        <v>1.2953367875647669E-3</v>
      </c>
      <c r="I69" s="40">
        <v>175</v>
      </c>
      <c r="J69" s="144">
        <f t="shared" si="15"/>
        <v>1.3049962714392245E-3</v>
      </c>
      <c r="K69" s="40">
        <v>175</v>
      </c>
      <c r="L69" s="144">
        <f t="shared" si="16"/>
        <v>1.2482168330955777E-3</v>
      </c>
      <c r="M69" s="40">
        <v>175</v>
      </c>
      <c r="N69" s="144">
        <f t="shared" si="17"/>
        <v>1.2323943661971832E-3</v>
      </c>
      <c r="O69" s="40">
        <v>175</v>
      </c>
      <c r="P69" s="144">
        <f t="shared" si="18"/>
        <v>1.1705685618729096E-3</v>
      </c>
      <c r="Q69" s="40">
        <v>175</v>
      </c>
      <c r="R69" s="144">
        <f t="shared" si="19"/>
        <v>1.1467889908256881E-3</v>
      </c>
      <c r="S69" s="40">
        <v>175</v>
      </c>
      <c r="T69" s="144">
        <f t="shared" si="20"/>
        <v>1.1139401654996818E-3</v>
      </c>
      <c r="U69" s="40">
        <v>175</v>
      </c>
      <c r="V69" s="144">
        <f t="shared" si="21"/>
        <v>1.0599636583888553E-3</v>
      </c>
      <c r="W69" s="40">
        <v>175</v>
      </c>
      <c r="X69" s="144">
        <f t="shared" si="22"/>
        <v>1.0795805058605799E-3</v>
      </c>
      <c r="Y69" s="40">
        <v>175</v>
      </c>
      <c r="Z69" s="144">
        <f t="shared" si="23"/>
        <v>1.1658894070619586E-3</v>
      </c>
      <c r="AA69" s="40">
        <v>175</v>
      </c>
      <c r="AB69" s="144">
        <f t="shared" si="24"/>
        <v>1.2144344205412907E-3</v>
      </c>
      <c r="AC69" s="40">
        <v>175</v>
      </c>
      <c r="AD69" s="144">
        <f t="shared" si="25"/>
        <v>1.2580877066858376E-3</v>
      </c>
      <c r="AE69" s="145">
        <f t="shared" si="26"/>
        <v>1925</v>
      </c>
      <c r="AF69" s="146">
        <f t="shared" si="27"/>
        <v>1.1875385564466378E-3</v>
      </c>
      <c r="AG69" s="143"/>
    </row>
    <row r="70" spans="1:33" x14ac:dyDescent="0.3">
      <c r="A70" s="12"/>
      <c r="B70" s="84"/>
      <c r="C70" s="84"/>
      <c r="D70" s="31" t="s">
        <v>132</v>
      </c>
      <c r="E70" s="84"/>
      <c r="F70" s="84"/>
      <c r="G70" s="40">
        <v>100</v>
      </c>
      <c r="H70" s="144">
        <f t="shared" si="14"/>
        <v>7.4019245003700959E-4</v>
      </c>
      <c r="I70" s="40">
        <v>100</v>
      </c>
      <c r="J70" s="144">
        <f t="shared" si="15"/>
        <v>7.4571215510812821E-4</v>
      </c>
      <c r="K70" s="40">
        <v>100</v>
      </c>
      <c r="L70" s="144">
        <f t="shared" si="16"/>
        <v>7.1326676176890159E-4</v>
      </c>
      <c r="M70" s="40">
        <v>100</v>
      </c>
      <c r="N70" s="144">
        <f t="shared" si="17"/>
        <v>7.0422535211267609E-4</v>
      </c>
      <c r="O70" s="40">
        <v>100</v>
      </c>
      <c r="P70" s="144">
        <f t="shared" si="18"/>
        <v>6.6889632107023408E-4</v>
      </c>
      <c r="Q70" s="40">
        <v>100</v>
      </c>
      <c r="R70" s="144">
        <f t="shared" si="19"/>
        <v>6.5530799475753605E-4</v>
      </c>
      <c r="S70" s="40">
        <v>100</v>
      </c>
      <c r="T70" s="144">
        <f t="shared" si="20"/>
        <v>6.3653723742838951E-4</v>
      </c>
      <c r="U70" s="40">
        <v>100</v>
      </c>
      <c r="V70" s="144">
        <f t="shared" si="21"/>
        <v>6.0569351907934583E-4</v>
      </c>
      <c r="W70" s="40">
        <v>100</v>
      </c>
      <c r="X70" s="144">
        <f t="shared" si="22"/>
        <v>6.1690314620604567E-4</v>
      </c>
      <c r="Y70" s="40">
        <v>100</v>
      </c>
      <c r="Z70" s="144">
        <f t="shared" si="23"/>
        <v>6.6622251832111927E-4</v>
      </c>
      <c r="AA70" s="40">
        <v>100</v>
      </c>
      <c r="AB70" s="144">
        <f t="shared" si="24"/>
        <v>6.939625260235947E-4</v>
      </c>
      <c r="AC70" s="40">
        <v>100</v>
      </c>
      <c r="AD70" s="144">
        <f t="shared" si="25"/>
        <v>7.1890726096333576E-4</v>
      </c>
      <c r="AE70" s="145">
        <f t="shared" si="26"/>
        <v>1100</v>
      </c>
      <c r="AF70" s="146">
        <f t="shared" si="27"/>
        <v>6.7859346082665018E-4</v>
      </c>
      <c r="AG70" s="143"/>
    </row>
    <row r="71" spans="1:33" x14ac:dyDescent="0.3">
      <c r="A71" s="12"/>
      <c r="B71" s="84"/>
      <c r="C71" s="84"/>
      <c r="D71" s="31" t="s">
        <v>133</v>
      </c>
      <c r="E71" s="84"/>
      <c r="F71" s="84"/>
      <c r="G71" s="40">
        <v>225</v>
      </c>
      <c r="H71" s="144">
        <f t="shared" si="14"/>
        <v>1.6654330125832717E-3</v>
      </c>
      <c r="I71" s="40">
        <v>225</v>
      </c>
      <c r="J71" s="144">
        <f t="shared" si="15"/>
        <v>1.6778523489932886E-3</v>
      </c>
      <c r="K71" s="40">
        <v>225</v>
      </c>
      <c r="L71" s="144">
        <f t="shared" si="16"/>
        <v>1.6048502139800285E-3</v>
      </c>
      <c r="M71" s="40">
        <v>225</v>
      </c>
      <c r="N71" s="144">
        <f t="shared" si="17"/>
        <v>1.5845070422535212E-3</v>
      </c>
      <c r="O71" s="40">
        <v>225</v>
      </c>
      <c r="P71" s="144">
        <f t="shared" si="18"/>
        <v>1.5050167224080267E-3</v>
      </c>
      <c r="Q71" s="40">
        <v>225</v>
      </c>
      <c r="R71" s="144">
        <f t="shared" si="19"/>
        <v>1.4744429882044561E-3</v>
      </c>
      <c r="S71" s="40">
        <v>225</v>
      </c>
      <c r="T71" s="144">
        <f t="shared" si="20"/>
        <v>1.4322087842138765E-3</v>
      </c>
      <c r="U71" s="40">
        <v>225</v>
      </c>
      <c r="V71" s="144">
        <f t="shared" si="21"/>
        <v>1.3628104179285283E-3</v>
      </c>
      <c r="W71" s="40">
        <v>225</v>
      </c>
      <c r="X71" s="144">
        <f t="shared" si="22"/>
        <v>1.3880320789636028E-3</v>
      </c>
      <c r="Y71" s="40">
        <v>225</v>
      </c>
      <c r="Z71" s="144">
        <f t="shared" si="23"/>
        <v>1.4990006662225182E-3</v>
      </c>
      <c r="AA71" s="40">
        <v>225</v>
      </c>
      <c r="AB71" s="144">
        <f t="shared" si="24"/>
        <v>1.5614156835530881E-3</v>
      </c>
      <c r="AC71" s="40">
        <v>225</v>
      </c>
      <c r="AD71" s="144">
        <f t="shared" si="25"/>
        <v>1.6175413371675054E-3</v>
      </c>
      <c r="AE71" s="145">
        <f t="shared" si="26"/>
        <v>2475</v>
      </c>
      <c r="AF71" s="146">
        <f t="shared" si="27"/>
        <v>1.5268352868599629E-3</v>
      </c>
      <c r="AG71" s="143"/>
    </row>
    <row r="72" spans="1:33" x14ac:dyDescent="0.3">
      <c r="A72" s="12"/>
      <c r="B72" s="84"/>
      <c r="C72" s="84"/>
      <c r="D72" s="31" t="s">
        <v>134</v>
      </c>
      <c r="E72" s="84"/>
      <c r="F72" s="84"/>
      <c r="G72" s="40">
        <v>550</v>
      </c>
      <c r="H72" s="144">
        <f t="shared" si="14"/>
        <v>4.0710584752035525E-3</v>
      </c>
      <c r="I72" s="40">
        <v>550</v>
      </c>
      <c r="J72" s="144">
        <f t="shared" si="15"/>
        <v>4.1014168530947052E-3</v>
      </c>
      <c r="K72" s="40">
        <v>550</v>
      </c>
      <c r="L72" s="144">
        <f t="shared" si="16"/>
        <v>3.9229671897289585E-3</v>
      </c>
      <c r="M72" s="40">
        <v>550</v>
      </c>
      <c r="N72" s="144">
        <f t="shared" si="17"/>
        <v>3.8732394366197184E-3</v>
      </c>
      <c r="O72" s="40">
        <v>550</v>
      </c>
      <c r="P72" s="144">
        <f t="shared" si="18"/>
        <v>3.6789297658862876E-3</v>
      </c>
      <c r="Q72" s="40">
        <v>550</v>
      </c>
      <c r="R72" s="144">
        <f t="shared" si="19"/>
        <v>3.6041939711664484E-3</v>
      </c>
      <c r="S72" s="40">
        <v>550</v>
      </c>
      <c r="T72" s="144">
        <f t="shared" si="20"/>
        <v>3.5009548058561428E-3</v>
      </c>
      <c r="U72" s="40">
        <v>550</v>
      </c>
      <c r="V72" s="144">
        <f t="shared" si="21"/>
        <v>3.331314354936402E-3</v>
      </c>
      <c r="W72" s="40">
        <v>550</v>
      </c>
      <c r="X72" s="144">
        <f t="shared" si="22"/>
        <v>3.3929673041332509E-3</v>
      </c>
      <c r="Y72" s="40">
        <v>550</v>
      </c>
      <c r="Z72" s="144">
        <f t="shared" si="23"/>
        <v>3.6642238507661557E-3</v>
      </c>
      <c r="AA72" s="40">
        <v>550</v>
      </c>
      <c r="AB72" s="144">
        <f t="shared" si="24"/>
        <v>3.8167938931297708E-3</v>
      </c>
      <c r="AC72" s="40">
        <v>550</v>
      </c>
      <c r="AD72" s="144">
        <f t="shared" si="25"/>
        <v>3.9539899352983464E-3</v>
      </c>
      <c r="AE72" s="145">
        <f t="shared" si="26"/>
        <v>6050</v>
      </c>
      <c r="AF72" s="146">
        <f t="shared" si="27"/>
        <v>3.732264034546576E-3</v>
      </c>
      <c r="AG72" s="143"/>
    </row>
    <row r="73" spans="1:33" x14ac:dyDescent="0.3">
      <c r="A73" s="12"/>
      <c r="B73" s="84"/>
      <c r="C73" s="84"/>
      <c r="D73" s="31" t="s">
        <v>135</v>
      </c>
      <c r="E73" s="84"/>
      <c r="F73" s="84"/>
      <c r="G73" s="40">
        <v>300</v>
      </c>
      <c r="H73" s="144">
        <f t="shared" si="14"/>
        <v>2.2205773501110288E-3</v>
      </c>
      <c r="I73" s="40">
        <v>300</v>
      </c>
      <c r="J73" s="144">
        <f t="shared" si="15"/>
        <v>2.2371364653243847E-3</v>
      </c>
      <c r="K73" s="40">
        <v>300</v>
      </c>
      <c r="L73" s="144">
        <f t="shared" si="16"/>
        <v>2.1398002853067048E-3</v>
      </c>
      <c r="M73" s="40">
        <v>300</v>
      </c>
      <c r="N73" s="144">
        <f t="shared" si="17"/>
        <v>2.112676056338028E-3</v>
      </c>
      <c r="O73" s="40">
        <v>300</v>
      </c>
      <c r="P73" s="144">
        <f t="shared" si="18"/>
        <v>2.0066889632107021E-3</v>
      </c>
      <c r="Q73" s="40">
        <v>300</v>
      </c>
      <c r="R73" s="144">
        <f t="shared" si="19"/>
        <v>1.9659239842726079E-3</v>
      </c>
      <c r="S73" s="40">
        <v>300</v>
      </c>
      <c r="T73" s="144">
        <f t="shared" si="20"/>
        <v>1.9096117122851686E-3</v>
      </c>
      <c r="U73" s="40">
        <v>300</v>
      </c>
      <c r="V73" s="144">
        <f t="shared" si="21"/>
        <v>1.8170805572380376E-3</v>
      </c>
      <c r="W73" s="40">
        <v>300</v>
      </c>
      <c r="X73" s="144">
        <f t="shared" si="22"/>
        <v>1.8507094386181369E-3</v>
      </c>
      <c r="Y73" s="40">
        <v>300</v>
      </c>
      <c r="Z73" s="144">
        <f t="shared" si="23"/>
        <v>1.9986675549633578E-3</v>
      </c>
      <c r="AA73" s="40">
        <v>300</v>
      </c>
      <c r="AB73" s="144">
        <f t="shared" si="24"/>
        <v>2.0818875780707841E-3</v>
      </c>
      <c r="AC73" s="40">
        <v>300</v>
      </c>
      <c r="AD73" s="144">
        <f t="shared" si="25"/>
        <v>2.1567217828900071E-3</v>
      </c>
      <c r="AE73" s="145">
        <f t="shared" si="26"/>
        <v>3300</v>
      </c>
      <c r="AF73" s="146">
        <f t="shared" si="27"/>
        <v>2.0357803824799505E-3</v>
      </c>
      <c r="AG73" s="143"/>
    </row>
    <row r="74" spans="1:33" x14ac:dyDescent="0.3">
      <c r="A74" s="12"/>
      <c r="B74" s="84"/>
      <c r="C74" s="84"/>
      <c r="D74" s="31" t="s">
        <v>136</v>
      </c>
      <c r="E74" s="84"/>
      <c r="F74" s="84"/>
      <c r="G74" s="40">
        <v>325</v>
      </c>
      <c r="H74" s="144">
        <f t="shared" si="14"/>
        <v>2.4056254626202813E-3</v>
      </c>
      <c r="I74" s="40">
        <v>325</v>
      </c>
      <c r="J74" s="144">
        <f t="shared" si="15"/>
        <v>2.4235645041014169E-3</v>
      </c>
      <c r="K74" s="40">
        <v>325</v>
      </c>
      <c r="L74" s="144">
        <f t="shared" si="16"/>
        <v>2.3181169757489303E-3</v>
      </c>
      <c r="M74" s="40">
        <v>325</v>
      </c>
      <c r="N74" s="144">
        <f t="shared" si="17"/>
        <v>2.2887323943661972E-3</v>
      </c>
      <c r="O74" s="40">
        <v>325</v>
      </c>
      <c r="P74" s="144">
        <f t="shared" si="18"/>
        <v>2.1739130434782609E-3</v>
      </c>
      <c r="Q74" s="40">
        <v>325</v>
      </c>
      <c r="R74" s="144">
        <f t="shared" si="19"/>
        <v>2.1297509829619923E-3</v>
      </c>
      <c r="S74" s="40">
        <v>325</v>
      </c>
      <c r="T74" s="144">
        <f t="shared" si="20"/>
        <v>2.0687460216422659E-3</v>
      </c>
      <c r="U74" s="40">
        <v>325</v>
      </c>
      <c r="V74" s="144">
        <f t="shared" si="21"/>
        <v>1.968503937007874E-3</v>
      </c>
      <c r="W74" s="40">
        <v>325</v>
      </c>
      <c r="X74" s="144">
        <f t="shared" si="22"/>
        <v>2.0049352251696483E-3</v>
      </c>
      <c r="Y74" s="40">
        <v>325</v>
      </c>
      <c r="Z74" s="144">
        <f t="shared" si="23"/>
        <v>2.1652231845436377E-3</v>
      </c>
      <c r="AA74" s="40">
        <v>325</v>
      </c>
      <c r="AB74" s="144">
        <f t="shared" si="24"/>
        <v>2.255378209576683E-3</v>
      </c>
      <c r="AC74" s="40">
        <v>325</v>
      </c>
      <c r="AD74" s="144">
        <f t="shared" si="25"/>
        <v>2.3364485981308409E-3</v>
      </c>
      <c r="AE74" s="145">
        <f t="shared" si="26"/>
        <v>3575</v>
      </c>
      <c r="AF74" s="146">
        <f t="shared" si="27"/>
        <v>2.2054287476866133E-3</v>
      </c>
      <c r="AG74" s="143"/>
    </row>
    <row r="75" spans="1:33" x14ac:dyDescent="0.3">
      <c r="A75" s="12"/>
      <c r="B75" s="84"/>
      <c r="C75" s="84"/>
      <c r="D75" s="31" t="s">
        <v>137</v>
      </c>
      <c r="E75" s="84"/>
      <c r="F75" s="84"/>
      <c r="G75" s="40">
        <v>150</v>
      </c>
      <c r="H75" s="144">
        <f t="shared" si="14"/>
        <v>1.1102886750555144E-3</v>
      </c>
      <c r="I75" s="40">
        <v>150</v>
      </c>
      <c r="J75" s="144">
        <f t="shared" si="15"/>
        <v>1.1185682326621924E-3</v>
      </c>
      <c r="K75" s="40">
        <v>150</v>
      </c>
      <c r="L75" s="144">
        <f t="shared" si="16"/>
        <v>1.0699001426533524E-3</v>
      </c>
      <c r="M75" s="40">
        <v>150</v>
      </c>
      <c r="N75" s="144">
        <f t="shared" si="17"/>
        <v>1.056338028169014E-3</v>
      </c>
      <c r="O75" s="40">
        <v>150</v>
      </c>
      <c r="P75" s="144">
        <f t="shared" si="18"/>
        <v>1.0033444816053511E-3</v>
      </c>
      <c r="Q75" s="40">
        <v>150</v>
      </c>
      <c r="R75" s="144">
        <f t="shared" si="19"/>
        <v>9.8296199213630396E-4</v>
      </c>
      <c r="S75" s="40">
        <v>150</v>
      </c>
      <c r="T75" s="144">
        <f t="shared" si="20"/>
        <v>9.5480585614258432E-4</v>
      </c>
      <c r="U75" s="40">
        <v>150</v>
      </c>
      <c r="V75" s="144">
        <f t="shared" si="21"/>
        <v>9.0854027861901881E-4</v>
      </c>
      <c r="W75" s="40">
        <v>150</v>
      </c>
      <c r="X75" s="144">
        <f t="shared" si="22"/>
        <v>9.2535471930906845E-4</v>
      </c>
      <c r="Y75" s="40">
        <v>150</v>
      </c>
      <c r="Z75" s="144">
        <f t="shared" si="23"/>
        <v>9.993337774816789E-4</v>
      </c>
      <c r="AA75" s="40">
        <v>150</v>
      </c>
      <c r="AB75" s="144">
        <f t="shared" si="24"/>
        <v>1.040943789035392E-3</v>
      </c>
      <c r="AC75" s="40">
        <v>150</v>
      </c>
      <c r="AD75" s="144">
        <f t="shared" si="25"/>
        <v>1.0783608914450035E-3</v>
      </c>
      <c r="AE75" s="145">
        <f t="shared" si="26"/>
        <v>1650</v>
      </c>
      <c r="AF75" s="146">
        <f t="shared" si="27"/>
        <v>1.0178901912399753E-3</v>
      </c>
      <c r="AG75" s="143"/>
    </row>
    <row r="76" spans="1:33" x14ac:dyDescent="0.3">
      <c r="A76" s="12"/>
      <c r="B76" s="84"/>
      <c r="C76" s="84"/>
      <c r="D76" s="31" t="s">
        <v>138</v>
      </c>
      <c r="E76" s="84"/>
      <c r="F76" s="84"/>
      <c r="G76" s="40">
        <v>175</v>
      </c>
      <c r="H76" s="144">
        <f t="shared" si="14"/>
        <v>1.2953367875647669E-3</v>
      </c>
      <c r="I76" s="40">
        <v>175</v>
      </c>
      <c r="J76" s="144">
        <f t="shared" si="15"/>
        <v>1.3049962714392245E-3</v>
      </c>
      <c r="K76" s="40">
        <v>175</v>
      </c>
      <c r="L76" s="144">
        <f t="shared" si="16"/>
        <v>1.2482168330955777E-3</v>
      </c>
      <c r="M76" s="40">
        <v>175</v>
      </c>
      <c r="N76" s="144">
        <f t="shared" si="17"/>
        <v>1.2323943661971832E-3</v>
      </c>
      <c r="O76" s="40">
        <v>175</v>
      </c>
      <c r="P76" s="144">
        <f t="shared" si="18"/>
        <v>1.1705685618729096E-3</v>
      </c>
      <c r="Q76" s="40">
        <v>175</v>
      </c>
      <c r="R76" s="144">
        <f t="shared" si="19"/>
        <v>1.1467889908256881E-3</v>
      </c>
      <c r="S76" s="40">
        <v>175</v>
      </c>
      <c r="T76" s="144">
        <f t="shared" si="20"/>
        <v>1.1139401654996818E-3</v>
      </c>
      <c r="U76" s="40">
        <v>175</v>
      </c>
      <c r="V76" s="144">
        <f t="shared" si="21"/>
        <v>1.0599636583888553E-3</v>
      </c>
      <c r="W76" s="40">
        <v>175</v>
      </c>
      <c r="X76" s="144">
        <f t="shared" si="22"/>
        <v>1.0795805058605799E-3</v>
      </c>
      <c r="Y76" s="40">
        <v>175</v>
      </c>
      <c r="Z76" s="144">
        <f t="shared" si="23"/>
        <v>1.1658894070619586E-3</v>
      </c>
      <c r="AA76" s="40">
        <v>175</v>
      </c>
      <c r="AB76" s="144">
        <f t="shared" si="24"/>
        <v>1.2144344205412907E-3</v>
      </c>
      <c r="AC76" s="40">
        <v>175</v>
      </c>
      <c r="AD76" s="144">
        <f t="shared" si="25"/>
        <v>1.2580877066858376E-3</v>
      </c>
      <c r="AE76" s="145">
        <f t="shared" si="26"/>
        <v>1925</v>
      </c>
      <c r="AF76" s="146">
        <f t="shared" si="27"/>
        <v>1.1875385564466378E-3</v>
      </c>
      <c r="AG76" s="143"/>
    </row>
    <row r="77" spans="1:33" x14ac:dyDescent="0.3">
      <c r="A77" s="12"/>
      <c r="B77" s="84"/>
      <c r="C77" s="84"/>
      <c r="D77" s="31" t="s">
        <v>139</v>
      </c>
      <c r="E77" s="84"/>
      <c r="F77" s="84"/>
      <c r="G77" s="40">
        <v>750</v>
      </c>
      <c r="H77" s="144">
        <f t="shared" si="14"/>
        <v>5.5514433752775726E-3</v>
      </c>
      <c r="I77" s="40">
        <v>750</v>
      </c>
      <c r="J77" s="144">
        <f t="shared" si="15"/>
        <v>5.5928411633109623E-3</v>
      </c>
      <c r="K77" s="40">
        <v>750</v>
      </c>
      <c r="L77" s="144">
        <f t="shared" si="16"/>
        <v>5.3495007132667617E-3</v>
      </c>
      <c r="M77" s="40">
        <v>750</v>
      </c>
      <c r="N77" s="144">
        <f t="shared" si="17"/>
        <v>5.2816901408450703E-3</v>
      </c>
      <c r="O77" s="40">
        <v>750</v>
      </c>
      <c r="P77" s="144">
        <f t="shared" si="18"/>
        <v>5.016722408026756E-3</v>
      </c>
      <c r="Q77" s="40">
        <v>750</v>
      </c>
      <c r="R77" s="144">
        <f t="shared" si="19"/>
        <v>4.9148099606815205E-3</v>
      </c>
      <c r="S77" s="40">
        <v>750</v>
      </c>
      <c r="T77" s="144">
        <f t="shared" si="20"/>
        <v>4.7740292807129216E-3</v>
      </c>
      <c r="U77" s="40">
        <v>750</v>
      </c>
      <c r="V77" s="144">
        <f t="shared" si="21"/>
        <v>4.5427013930950935E-3</v>
      </c>
      <c r="W77" s="40">
        <v>750</v>
      </c>
      <c r="X77" s="144">
        <f t="shared" si="22"/>
        <v>4.6267735965453425E-3</v>
      </c>
      <c r="Y77" s="40">
        <v>750</v>
      </c>
      <c r="Z77" s="144">
        <f t="shared" si="23"/>
        <v>4.9966688874083943E-3</v>
      </c>
      <c r="AA77" s="40">
        <v>750</v>
      </c>
      <c r="AB77" s="144">
        <f t="shared" si="24"/>
        <v>5.2047189451769607E-3</v>
      </c>
      <c r="AC77" s="40">
        <v>750</v>
      </c>
      <c r="AD77" s="144">
        <f t="shared" si="25"/>
        <v>5.3918044572250183E-3</v>
      </c>
      <c r="AE77" s="145">
        <f t="shared" si="26"/>
        <v>8250</v>
      </c>
      <c r="AF77" s="146">
        <f t="shared" si="27"/>
        <v>5.0894509561998768E-3</v>
      </c>
      <c r="AG77" s="143"/>
    </row>
    <row r="78" spans="1:33" x14ac:dyDescent="0.3">
      <c r="A78" s="12"/>
      <c r="B78" s="84"/>
      <c r="C78" s="84"/>
      <c r="D78" s="31" t="s">
        <v>140</v>
      </c>
      <c r="E78" s="84"/>
      <c r="F78" s="84"/>
      <c r="G78" s="40">
        <v>550</v>
      </c>
      <c r="H78" s="148">
        <f t="shared" si="14"/>
        <v>4.0710584752035525E-3</v>
      </c>
      <c r="I78" s="40">
        <v>550</v>
      </c>
      <c r="J78" s="148">
        <f t="shared" si="15"/>
        <v>4.1014168530947052E-3</v>
      </c>
      <c r="K78" s="40">
        <v>550</v>
      </c>
      <c r="L78" s="148">
        <f t="shared" si="16"/>
        <v>3.9229671897289585E-3</v>
      </c>
      <c r="M78" s="40">
        <v>550</v>
      </c>
      <c r="N78" s="148">
        <f t="shared" si="17"/>
        <v>3.8732394366197184E-3</v>
      </c>
      <c r="O78" s="40">
        <v>550</v>
      </c>
      <c r="P78" s="148">
        <f t="shared" si="18"/>
        <v>3.6789297658862876E-3</v>
      </c>
      <c r="Q78" s="40">
        <v>550</v>
      </c>
      <c r="R78" s="148">
        <f t="shared" si="19"/>
        <v>3.6041939711664484E-3</v>
      </c>
      <c r="S78" s="40">
        <v>550</v>
      </c>
      <c r="T78" s="148">
        <f t="shared" si="20"/>
        <v>3.5009548058561428E-3</v>
      </c>
      <c r="U78" s="40">
        <v>550</v>
      </c>
      <c r="V78" s="148">
        <f t="shared" si="21"/>
        <v>3.331314354936402E-3</v>
      </c>
      <c r="W78" s="40">
        <v>550</v>
      </c>
      <c r="X78" s="148">
        <f t="shared" si="22"/>
        <v>3.3929673041332509E-3</v>
      </c>
      <c r="Y78" s="40">
        <v>550</v>
      </c>
      <c r="Z78" s="148">
        <f t="shared" si="23"/>
        <v>3.6642238507661557E-3</v>
      </c>
      <c r="AA78" s="40">
        <v>550</v>
      </c>
      <c r="AB78" s="148">
        <f t="shared" si="24"/>
        <v>3.8167938931297708E-3</v>
      </c>
      <c r="AC78" s="40">
        <v>550</v>
      </c>
      <c r="AD78" s="148">
        <f t="shared" si="25"/>
        <v>3.9539899352983464E-3</v>
      </c>
      <c r="AE78" s="149">
        <f t="shared" si="26"/>
        <v>6050</v>
      </c>
      <c r="AF78" s="150">
        <f t="shared" si="27"/>
        <v>3.732264034546576E-3</v>
      </c>
      <c r="AG78" s="143"/>
    </row>
    <row r="79" spans="1:33" x14ac:dyDescent="0.3">
      <c r="A79" s="12"/>
      <c r="B79" s="84"/>
      <c r="C79" s="84"/>
      <c r="D79" s="151"/>
      <c r="E79" s="138" t="s">
        <v>141</v>
      </c>
      <c r="F79" s="84"/>
      <c r="G79" s="152">
        <f>SUM(G61:G78)</f>
        <v>5895</v>
      </c>
      <c r="H79" s="153">
        <f>IF(G79=0,0,G79/G$21)</f>
        <v>4.3634344929681719E-2</v>
      </c>
      <c r="I79" s="152">
        <f>SUM(I61:I78)</f>
        <v>5871</v>
      </c>
      <c r="J79" s="153">
        <f>IF(I79=0,0,I79/I$21)</f>
        <v>4.3780760626398213E-2</v>
      </c>
      <c r="K79" s="152">
        <f>SUM(K61:K78)</f>
        <v>5943</v>
      </c>
      <c r="L79" s="153">
        <f>IF(K79=0,0,K79/K$21)</f>
        <v>4.2389443651925818E-2</v>
      </c>
      <c r="M79" s="152">
        <f>SUM(M61:M78)</f>
        <v>5965.8</v>
      </c>
      <c r="N79" s="153">
        <f>IF(M79=0,0,M79/M$21)</f>
        <v>4.201267605633803E-2</v>
      </c>
      <c r="O79" s="152">
        <f>SUM(O61:O78)</f>
        <v>6055.8</v>
      </c>
      <c r="P79" s="153">
        <f>IF(O79=0,0,O79/O$21)</f>
        <v>4.0507023411371239E-2</v>
      </c>
      <c r="Q79" s="152">
        <f>SUM(Q61:Q78)</f>
        <v>6093</v>
      </c>
      <c r="R79" s="153">
        <f>IF(Q79=0,0,Q79/Q$21)</f>
        <v>3.9927916120576674E-2</v>
      </c>
      <c r="S79" s="152">
        <f>SUM(S61:S78)</f>
        <v>6147</v>
      </c>
      <c r="T79" s="153">
        <f>IF(S79=0,0,S79/S$21)</f>
        <v>3.9127943984723107E-2</v>
      </c>
      <c r="U79" s="152">
        <f>SUM(U61:U78)</f>
        <v>6243</v>
      </c>
      <c r="V79" s="153">
        <f>IF(U79=0,0,U79/U$21)</f>
        <v>3.7813446396123558E-2</v>
      </c>
      <c r="W79" s="152">
        <f>SUM(W61:W78)</f>
        <v>6207</v>
      </c>
      <c r="X79" s="153">
        <f>IF(W79=0,0,W79/W$21)</f>
        <v>3.8291178285009254E-2</v>
      </c>
      <c r="Y79" s="152">
        <f>SUM(Y61:Y78)</f>
        <v>6063</v>
      </c>
      <c r="Z79" s="153">
        <f>IF(Y79=0,0,Y79/Y$21)</f>
        <v>4.0393071285809462E-2</v>
      </c>
      <c r="AA79" s="152">
        <f>SUM(AA61:AA78)</f>
        <v>5991</v>
      </c>
      <c r="AB79" s="153">
        <f>IF(AA79=0,0,AA79/AA$21)</f>
        <v>4.157529493407356E-2</v>
      </c>
      <c r="AC79" s="152">
        <f>SUM(AC61:AC78)</f>
        <v>5931</v>
      </c>
      <c r="AD79" s="153">
        <f>IF(AC79=0,0,AC79/AC$21)</f>
        <v>4.263838964773544E-2</v>
      </c>
      <c r="AE79" s="154">
        <f>SUM(AE61:AE78)</f>
        <v>66342.600000000006</v>
      </c>
      <c r="AF79" s="155">
        <f>IF(AE79=0,0,AE79/AE$21)</f>
        <v>4.0926958667489209E-2</v>
      </c>
      <c r="AG79" s="143"/>
    </row>
    <row r="80" spans="1:33" x14ac:dyDescent="0.3">
      <c r="A80" s="12"/>
      <c r="B80" s="84"/>
      <c r="C80" s="138" t="s">
        <v>142</v>
      </c>
      <c r="D80" s="84"/>
      <c r="E80" s="84"/>
      <c r="F80" s="84"/>
      <c r="G80" s="139"/>
      <c r="H80" s="144"/>
      <c r="I80" s="139"/>
      <c r="J80" s="144"/>
      <c r="K80" s="139"/>
      <c r="L80" s="144"/>
      <c r="M80" s="139"/>
      <c r="N80" s="144"/>
      <c r="O80" s="139"/>
      <c r="P80" s="144"/>
      <c r="Q80" s="139"/>
      <c r="R80" s="144"/>
      <c r="S80" s="139"/>
      <c r="T80" s="144"/>
      <c r="U80" s="139"/>
      <c r="V80" s="144"/>
      <c r="W80" s="139"/>
      <c r="X80" s="144"/>
      <c r="Y80" s="139"/>
      <c r="Z80" s="144"/>
      <c r="AA80" s="139"/>
      <c r="AB80" s="144"/>
      <c r="AC80" s="139"/>
      <c r="AD80" s="144"/>
      <c r="AE80" s="141"/>
      <c r="AF80" s="146"/>
      <c r="AG80" s="143"/>
    </row>
    <row r="81" spans="1:33" x14ac:dyDescent="0.3">
      <c r="A81" s="12"/>
      <c r="B81" s="84"/>
      <c r="C81" s="84"/>
      <c r="D81" s="31" t="s">
        <v>143</v>
      </c>
      <c r="E81" s="84"/>
      <c r="F81" s="84"/>
      <c r="G81" s="40">
        <v>500</v>
      </c>
      <c r="H81" s="144">
        <f>IF(G81=0,0,G81/G$21)</f>
        <v>3.7009622501850479E-3</v>
      </c>
      <c r="I81" s="40">
        <v>500</v>
      </c>
      <c r="J81" s="144">
        <f>IF(I81=0,0,I81/I$21)</f>
        <v>3.7285607755406414E-3</v>
      </c>
      <c r="K81" s="40">
        <v>500</v>
      </c>
      <c r="L81" s="144">
        <f>IF(K81=0,0,K81/K$21)</f>
        <v>3.566333808844508E-3</v>
      </c>
      <c r="M81" s="40">
        <v>500</v>
      </c>
      <c r="N81" s="144">
        <f>IF(M81=0,0,M81/M$21)</f>
        <v>3.5211267605633804E-3</v>
      </c>
      <c r="O81" s="40">
        <v>500</v>
      </c>
      <c r="P81" s="144">
        <f>IF(O81=0,0,O81/O$21)</f>
        <v>3.3444816053511705E-3</v>
      </c>
      <c r="Q81" s="40">
        <v>500</v>
      </c>
      <c r="R81" s="144">
        <f>IF(Q81=0,0,Q81/Q$21)</f>
        <v>3.27653997378768E-3</v>
      </c>
      <c r="S81" s="40">
        <v>500</v>
      </c>
      <c r="T81" s="144">
        <f>IF(S81=0,0,S81/S$21)</f>
        <v>3.1826861871419479E-3</v>
      </c>
      <c r="U81" s="40">
        <v>500</v>
      </c>
      <c r="V81" s="144">
        <f>IF(U81=0,0,U81/U$21)</f>
        <v>3.0284675953967293E-3</v>
      </c>
      <c r="W81" s="40">
        <v>500</v>
      </c>
      <c r="X81" s="144">
        <f>IF(W81=0,0,W81/W$21)</f>
        <v>3.0845157310302285E-3</v>
      </c>
      <c r="Y81" s="40">
        <v>500</v>
      </c>
      <c r="Z81" s="144">
        <f>IF(Y81=0,0,Y81/Y$21)</f>
        <v>3.3311125916055963E-3</v>
      </c>
      <c r="AA81" s="40">
        <v>500</v>
      </c>
      <c r="AB81" s="144">
        <f>IF(AA81=0,0,AA81/AA$21)</f>
        <v>3.4698126301179735E-3</v>
      </c>
      <c r="AC81" s="40">
        <v>500</v>
      </c>
      <c r="AD81" s="144">
        <f>IF(AC81=0,0,AC81/AC$21)</f>
        <v>3.5945363048166786E-3</v>
      </c>
      <c r="AE81" s="145">
        <f>AC81+AA81+W81+U81+S81+Q81+O81+M81+K81+I81+G81</f>
        <v>5500</v>
      </c>
      <c r="AF81" s="146">
        <f>IF(AE81=0,0,AE81/AE$21)</f>
        <v>3.3929673041332509E-3</v>
      </c>
      <c r="AG81" s="143"/>
    </row>
    <row r="82" spans="1:33" x14ac:dyDescent="0.3">
      <c r="A82" s="12"/>
      <c r="B82" s="84"/>
      <c r="C82" s="84"/>
      <c r="D82" s="31" t="s">
        <v>144</v>
      </c>
      <c r="E82" s="84"/>
      <c r="F82" s="84"/>
      <c r="G82" s="40">
        <v>550</v>
      </c>
      <c r="H82" s="144">
        <f>IF(G82=0,0,G82/G$21)</f>
        <v>4.0710584752035525E-3</v>
      </c>
      <c r="I82" s="40">
        <v>550</v>
      </c>
      <c r="J82" s="144">
        <f>IF(I82=0,0,I82/I$21)</f>
        <v>4.1014168530947052E-3</v>
      </c>
      <c r="K82" s="40">
        <v>550</v>
      </c>
      <c r="L82" s="144">
        <f>IF(K82=0,0,K82/K$21)</f>
        <v>3.9229671897289585E-3</v>
      </c>
      <c r="M82" s="40">
        <v>550</v>
      </c>
      <c r="N82" s="144">
        <f>IF(M82=0,0,M82/M$21)</f>
        <v>3.8732394366197184E-3</v>
      </c>
      <c r="O82" s="40">
        <v>550</v>
      </c>
      <c r="P82" s="144">
        <f>IF(O82=0,0,O82/O$21)</f>
        <v>3.6789297658862876E-3</v>
      </c>
      <c r="Q82" s="40">
        <v>550</v>
      </c>
      <c r="R82" s="144">
        <f>IF(Q82=0,0,Q82/Q$21)</f>
        <v>3.6041939711664484E-3</v>
      </c>
      <c r="S82" s="40">
        <v>550</v>
      </c>
      <c r="T82" s="144">
        <f>IF(S82=0,0,S82/S$21)</f>
        <v>3.5009548058561428E-3</v>
      </c>
      <c r="U82" s="40">
        <v>550</v>
      </c>
      <c r="V82" s="144">
        <f>IF(U82=0,0,U82/U$21)</f>
        <v>3.331314354936402E-3</v>
      </c>
      <c r="W82" s="40">
        <v>550</v>
      </c>
      <c r="X82" s="144">
        <f>IF(W82=0,0,W82/W$21)</f>
        <v>3.3929673041332509E-3</v>
      </c>
      <c r="Y82" s="40">
        <v>550</v>
      </c>
      <c r="Z82" s="144">
        <f>IF(Y82=0,0,Y82/Y$21)</f>
        <v>3.6642238507661557E-3</v>
      </c>
      <c r="AA82" s="40">
        <v>550</v>
      </c>
      <c r="AB82" s="144">
        <f>IF(AA82=0,0,AA82/AA$21)</f>
        <v>3.8167938931297708E-3</v>
      </c>
      <c r="AC82" s="40">
        <v>550</v>
      </c>
      <c r="AD82" s="144">
        <f>IF(AC82=0,0,AC82/AC$21)</f>
        <v>3.9539899352983464E-3</v>
      </c>
      <c r="AE82" s="145">
        <f>AC82+AA82+W82+U82+S82+Q82+O82+M82+K82+I82+G82</f>
        <v>6050</v>
      </c>
      <c r="AF82" s="146">
        <f>IF(AE82=0,0,AE82/AE$21)</f>
        <v>3.732264034546576E-3</v>
      </c>
      <c r="AG82" s="143"/>
    </row>
    <row r="83" spans="1:33" x14ac:dyDescent="0.3">
      <c r="A83" s="12"/>
      <c r="B83" s="84"/>
      <c r="C83" s="84"/>
      <c r="D83" s="31" t="s">
        <v>145</v>
      </c>
      <c r="E83" s="84"/>
      <c r="F83" s="84"/>
      <c r="G83" s="40">
        <v>250</v>
      </c>
      <c r="H83" s="148">
        <f>IF(G83=0,0,G83/G$21)</f>
        <v>1.850481125092524E-3</v>
      </c>
      <c r="I83" s="40">
        <v>250</v>
      </c>
      <c r="J83" s="148">
        <f>IF(I83=0,0,I83/I$21)</f>
        <v>1.8642803877703207E-3</v>
      </c>
      <c r="K83" s="40">
        <v>250</v>
      </c>
      <c r="L83" s="148">
        <f>IF(K83=0,0,K83/K$21)</f>
        <v>1.783166904422254E-3</v>
      </c>
      <c r="M83" s="40">
        <v>250</v>
      </c>
      <c r="N83" s="148">
        <f>IF(M83=0,0,M83/M$21)</f>
        <v>1.7605633802816902E-3</v>
      </c>
      <c r="O83" s="40">
        <v>250</v>
      </c>
      <c r="P83" s="148">
        <f>IF(O83=0,0,O83/O$21)</f>
        <v>1.6722408026755853E-3</v>
      </c>
      <c r="Q83" s="40">
        <v>250</v>
      </c>
      <c r="R83" s="148">
        <f>IF(Q83=0,0,Q83/Q$21)</f>
        <v>1.63826998689384E-3</v>
      </c>
      <c r="S83" s="40">
        <v>250</v>
      </c>
      <c r="T83" s="148">
        <f>IF(S83=0,0,S83/S$21)</f>
        <v>1.5913430935709739E-3</v>
      </c>
      <c r="U83" s="40">
        <v>250</v>
      </c>
      <c r="V83" s="148">
        <f>IF(U83=0,0,U83/U$21)</f>
        <v>1.5142337976983646E-3</v>
      </c>
      <c r="W83" s="40">
        <v>250</v>
      </c>
      <c r="X83" s="148">
        <f>IF(W83=0,0,W83/W$21)</f>
        <v>1.5422578655151142E-3</v>
      </c>
      <c r="Y83" s="40">
        <v>250</v>
      </c>
      <c r="Z83" s="148">
        <f>IF(Y83=0,0,Y83/Y$21)</f>
        <v>1.6655562958027982E-3</v>
      </c>
      <c r="AA83" s="40">
        <v>250</v>
      </c>
      <c r="AB83" s="148">
        <f>IF(AA83=0,0,AA83/AA$21)</f>
        <v>1.7349063150589867E-3</v>
      </c>
      <c r="AC83" s="40">
        <v>250</v>
      </c>
      <c r="AD83" s="148">
        <f>IF(AC83=0,0,AC83/AC$21)</f>
        <v>1.7972681524083393E-3</v>
      </c>
      <c r="AE83" s="149">
        <f>AC83+AA83+W83+U83+S83+Q83+O83+M83+K83+I83+G83</f>
        <v>2750</v>
      </c>
      <c r="AF83" s="150">
        <f>IF(AE83=0,0,AE83/AE$21)</f>
        <v>1.6964836520666255E-3</v>
      </c>
      <c r="AG83" s="143"/>
    </row>
    <row r="84" spans="1:33" x14ac:dyDescent="0.3">
      <c r="A84" s="12"/>
      <c r="B84" s="84"/>
      <c r="C84" s="84"/>
      <c r="D84" s="31"/>
      <c r="E84" s="138" t="s">
        <v>146</v>
      </c>
      <c r="F84" s="84"/>
      <c r="G84" s="152">
        <f>SUM(G81:G83)</f>
        <v>1300</v>
      </c>
      <c r="H84" s="153">
        <f>IF(G84=0,0,G84/G$21)</f>
        <v>9.6225018504811251E-3</v>
      </c>
      <c r="I84" s="152">
        <f>SUM(I81:I83)</f>
        <v>1300</v>
      </c>
      <c r="J84" s="153">
        <f>IF(I84=0,0,I84/I$21)</f>
        <v>9.6942580164056675E-3</v>
      </c>
      <c r="K84" s="152">
        <f>SUM(K81:K83)</f>
        <v>1300</v>
      </c>
      <c r="L84" s="153">
        <f>IF(K84=0,0,K84/K$21)</f>
        <v>9.2724679029957211E-3</v>
      </c>
      <c r="M84" s="152">
        <f>SUM(M81:M83)</f>
        <v>1300</v>
      </c>
      <c r="N84" s="153">
        <f>IF(M84=0,0,M84/M$21)</f>
        <v>9.1549295774647887E-3</v>
      </c>
      <c r="O84" s="152">
        <f>SUM(O81:O83)</f>
        <v>1300</v>
      </c>
      <c r="P84" s="153">
        <f>IF(O84=0,0,O84/O$21)</f>
        <v>8.6956521739130436E-3</v>
      </c>
      <c r="Q84" s="152">
        <f>SUM(Q81:Q83)</f>
        <v>1300</v>
      </c>
      <c r="R84" s="153">
        <f>IF(Q84=0,0,Q84/Q$21)</f>
        <v>8.5190039318479693E-3</v>
      </c>
      <c r="S84" s="152">
        <f>SUM(S81:S83)</f>
        <v>1300</v>
      </c>
      <c r="T84" s="153">
        <f>IF(S84=0,0,S84/S$21)</f>
        <v>8.2749840865690635E-3</v>
      </c>
      <c r="U84" s="152">
        <f>SUM(U81:U83)</f>
        <v>1300</v>
      </c>
      <c r="V84" s="153">
        <f>IF(U84=0,0,U84/U$21)</f>
        <v>7.874015748031496E-3</v>
      </c>
      <c r="W84" s="152">
        <f>SUM(W81:W83)</f>
        <v>1300</v>
      </c>
      <c r="X84" s="153">
        <f>IF(W84=0,0,W84/W$21)</f>
        <v>8.0197409006785934E-3</v>
      </c>
      <c r="Y84" s="152">
        <f>SUM(Y81:Y83)</f>
        <v>1300</v>
      </c>
      <c r="Z84" s="153">
        <f>IF(Y84=0,0,Y84/Y$21)</f>
        <v>8.6608927381745509E-3</v>
      </c>
      <c r="AA84" s="152">
        <f>SUM(AA81:AA83)</f>
        <v>1300</v>
      </c>
      <c r="AB84" s="153">
        <f>IF(AA84=0,0,AA84/AA$21)</f>
        <v>9.021512838306732E-3</v>
      </c>
      <c r="AC84" s="152">
        <f>SUM(AC81:AC83)</f>
        <v>1300</v>
      </c>
      <c r="AD84" s="153">
        <f>IF(AC84=0,0,AC84/AC$21)</f>
        <v>9.3457943925233638E-3</v>
      </c>
      <c r="AE84" s="154">
        <f>SUM(AE81:AE83)</f>
        <v>14300</v>
      </c>
      <c r="AF84" s="155">
        <f>IF(AE84=0,0,AE84/AE$21)</f>
        <v>8.8217149907464532E-3</v>
      </c>
      <c r="AG84" s="143"/>
    </row>
    <row r="85" spans="1:33" x14ac:dyDescent="0.3">
      <c r="A85" s="12"/>
      <c r="B85" s="84"/>
      <c r="C85" s="138" t="s">
        <v>147</v>
      </c>
      <c r="D85" s="84"/>
      <c r="E85" s="84"/>
      <c r="F85" s="84"/>
      <c r="G85" s="139"/>
      <c r="H85" s="144"/>
      <c r="I85" s="139"/>
      <c r="J85" s="144"/>
      <c r="K85" s="139"/>
      <c r="L85" s="144"/>
      <c r="M85" s="139"/>
      <c r="N85" s="144"/>
      <c r="O85" s="139"/>
      <c r="P85" s="144"/>
      <c r="Q85" s="139"/>
      <c r="R85" s="144"/>
      <c r="S85" s="139"/>
      <c r="T85" s="144"/>
      <c r="U85" s="139"/>
      <c r="V85" s="144"/>
      <c r="W85" s="139"/>
      <c r="X85" s="144"/>
      <c r="Y85" s="139"/>
      <c r="Z85" s="144"/>
      <c r="AA85" s="139"/>
      <c r="AB85" s="144"/>
      <c r="AC85" s="139"/>
      <c r="AD85" s="144"/>
      <c r="AE85" s="141"/>
      <c r="AF85" s="146"/>
      <c r="AG85" s="143"/>
    </row>
    <row r="86" spans="1:33" x14ac:dyDescent="0.3">
      <c r="A86" s="12"/>
      <c r="B86" s="84"/>
      <c r="C86" s="84"/>
      <c r="D86" s="31" t="s">
        <v>148</v>
      </c>
      <c r="E86" s="84"/>
      <c r="F86" s="84"/>
      <c r="G86" s="40">
        <v>1500</v>
      </c>
      <c r="H86" s="144">
        <f t="shared" ref="H86:H91" si="28">IF(G86=0,0,G86/G$21)</f>
        <v>1.1102886750555145E-2</v>
      </c>
      <c r="I86" s="40">
        <v>1500</v>
      </c>
      <c r="J86" s="144">
        <f t="shared" ref="J86:J91" si="29">IF(I86=0,0,I86/I$21)</f>
        <v>1.1185682326621925E-2</v>
      </c>
      <c r="K86" s="40">
        <v>1500</v>
      </c>
      <c r="L86" s="144">
        <f t="shared" ref="L86:L91" si="30">IF(K86=0,0,K86/K$21)</f>
        <v>1.0699001426533523E-2</v>
      </c>
      <c r="M86" s="40">
        <v>1500</v>
      </c>
      <c r="N86" s="144">
        <f t="shared" ref="N86:N91" si="31">IF(M86=0,0,M86/M$21)</f>
        <v>1.0563380281690141E-2</v>
      </c>
      <c r="O86" s="40">
        <v>1500</v>
      </c>
      <c r="P86" s="144">
        <f t="shared" ref="P86:P91" si="32">IF(O86=0,0,O86/O$21)</f>
        <v>1.0033444816053512E-2</v>
      </c>
      <c r="Q86" s="40">
        <v>1500</v>
      </c>
      <c r="R86" s="144">
        <f t="shared" ref="R86:R91" si="33">IF(Q86=0,0,Q86/Q$21)</f>
        <v>9.8296199213630409E-3</v>
      </c>
      <c r="S86" s="40">
        <v>1500</v>
      </c>
      <c r="T86" s="144">
        <f t="shared" ref="T86:T91" si="34">IF(S86=0,0,S86/S$21)</f>
        <v>9.5480585614258432E-3</v>
      </c>
      <c r="U86" s="40">
        <v>1500</v>
      </c>
      <c r="V86" s="144">
        <f t="shared" ref="V86:V91" si="35">IF(U86=0,0,U86/U$21)</f>
        <v>9.085402786190187E-3</v>
      </c>
      <c r="W86" s="40">
        <v>1500</v>
      </c>
      <c r="X86" s="144">
        <f t="shared" ref="X86:X91" si="36">IF(W86=0,0,W86/W$21)</f>
        <v>9.2535471930906849E-3</v>
      </c>
      <c r="Y86" s="40">
        <v>1500</v>
      </c>
      <c r="Z86" s="144">
        <f t="shared" ref="Z86:Z91" si="37">IF(Y86=0,0,Y86/Y$21)</f>
        <v>9.9933377748167886E-3</v>
      </c>
      <c r="AA86" s="40">
        <v>1500</v>
      </c>
      <c r="AB86" s="144">
        <f t="shared" ref="AB86:AB91" si="38">IF(AA86=0,0,AA86/AA$21)</f>
        <v>1.0409437890353921E-2</v>
      </c>
      <c r="AC86" s="40">
        <v>1500</v>
      </c>
      <c r="AD86" s="144">
        <f t="shared" ref="AD86:AD91" si="39">IF(AC86=0,0,AC86/AC$21)</f>
        <v>1.0783608914450037E-2</v>
      </c>
      <c r="AE86" s="145">
        <f t="shared" ref="AE86:AE91" si="40">AC86+AA86+W86+U86+S86+Q86+O86+M86+K86+I86+G86</f>
        <v>16500</v>
      </c>
      <c r="AF86" s="146">
        <f t="shared" ref="AF86:AF91" si="41">IF(AE86=0,0,AE86/AE$21)</f>
        <v>1.0178901912399754E-2</v>
      </c>
      <c r="AG86" s="143"/>
    </row>
    <row r="87" spans="1:33" x14ac:dyDescent="0.3">
      <c r="A87" s="12"/>
      <c r="B87" s="84"/>
      <c r="C87" s="84"/>
      <c r="D87" s="31" t="s">
        <v>34</v>
      </c>
      <c r="E87" s="84"/>
      <c r="F87" s="84"/>
      <c r="G87" s="40">
        <v>300</v>
      </c>
      <c r="H87" s="144">
        <f t="shared" si="28"/>
        <v>2.2205773501110288E-3</v>
      </c>
      <c r="I87" s="40">
        <v>300</v>
      </c>
      <c r="J87" s="144">
        <f t="shared" si="29"/>
        <v>2.2371364653243847E-3</v>
      </c>
      <c r="K87" s="40">
        <v>300</v>
      </c>
      <c r="L87" s="144">
        <f t="shared" si="30"/>
        <v>2.1398002853067048E-3</v>
      </c>
      <c r="M87" s="40">
        <v>300</v>
      </c>
      <c r="N87" s="144">
        <f t="shared" si="31"/>
        <v>2.112676056338028E-3</v>
      </c>
      <c r="O87" s="40">
        <v>300</v>
      </c>
      <c r="P87" s="144">
        <f t="shared" si="32"/>
        <v>2.0066889632107021E-3</v>
      </c>
      <c r="Q87" s="40">
        <v>300</v>
      </c>
      <c r="R87" s="144">
        <f t="shared" si="33"/>
        <v>1.9659239842726079E-3</v>
      </c>
      <c r="S87" s="40">
        <v>300</v>
      </c>
      <c r="T87" s="144">
        <f t="shared" si="34"/>
        <v>1.9096117122851686E-3</v>
      </c>
      <c r="U87" s="40">
        <v>300</v>
      </c>
      <c r="V87" s="144">
        <f t="shared" si="35"/>
        <v>1.8170805572380376E-3</v>
      </c>
      <c r="W87" s="40">
        <v>300</v>
      </c>
      <c r="X87" s="144">
        <f t="shared" si="36"/>
        <v>1.8507094386181369E-3</v>
      </c>
      <c r="Y87" s="40">
        <v>300</v>
      </c>
      <c r="Z87" s="144">
        <f t="shared" si="37"/>
        <v>1.9986675549633578E-3</v>
      </c>
      <c r="AA87" s="40">
        <v>300</v>
      </c>
      <c r="AB87" s="144">
        <f t="shared" si="38"/>
        <v>2.0818875780707841E-3</v>
      </c>
      <c r="AC87" s="40">
        <v>300</v>
      </c>
      <c r="AD87" s="144">
        <f t="shared" si="39"/>
        <v>2.1567217828900071E-3</v>
      </c>
      <c r="AE87" s="145">
        <f t="shared" si="40"/>
        <v>3300</v>
      </c>
      <c r="AF87" s="146">
        <f t="shared" si="41"/>
        <v>2.0357803824799505E-3</v>
      </c>
      <c r="AG87" s="143"/>
    </row>
    <row r="88" spans="1:33" x14ac:dyDescent="0.3">
      <c r="A88" s="12"/>
      <c r="B88" s="84"/>
      <c r="C88" s="84"/>
      <c r="D88" s="31" t="s">
        <v>149</v>
      </c>
      <c r="E88" s="84"/>
      <c r="F88" s="84"/>
      <c r="G88" s="40">
        <v>350</v>
      </c>
      <c r="H88" s="144">
        <f t="shared" si="28"/>
        <v>2.5906735751295338E-3</v>
      </c>
      <c r="I88" s="40">
        <v>350</v>
      </c>
      <c r="J88" s="144">
        <f t="shared" si="29"/>
        <v>2.609992542878449E-3</v>
      </c>
      <c r="K88" s="40">
        <v>350</v>
      </c>
      <c r="L88" s="144">
        <f t="shared" si="30"/>
        <v>2.4964336661911554E-3</v>
      </c>
      <c r="M88" s="40">
        <v>350</v>
      </c>
      <c r="N88" s="144">
        <f t="shared" si="31"/>
        <v>2.4647887323943664E-3</v>
      </c>
      <c r="O88" s="40">
        <v>350</v>
      </c>
      <c r="P88" s="144">
        <f t="shared" si="32"/>
        <v>2.3411371237458192E-3</v>
      </c>
      <c r="Q88" s="40">
        <v>350</v>
      </c>
      <c r="R88" s="144">
        <f t="shared" si="33"/>
        <v>2.2935779816513763E-3</v>
      </c>
      <c r="S88" s="40">
        <v>350</v>
      </c>
      <c r="T88" s="144">
        <f t="shared" si="34"/>
        <v>2.2278803309993636E-3</v>
      </c>
      <c r="U88" s="40">
        <v>350</v>
      </c>
      <c r="V88" s="144">
        <f t="shared" si="35"/>
        <v>2.1199273167777106E-3</v>
      </c>
      <c r="W88" s="40">
        <v>350</v>
      </c>
      <c r="X88" s="144">
        <f t="shared" si="36"/>
        <v>2.1591610117211598E-3</v>
      </c>
      <c r="Y88" s="40">
        <v>350</v>
      </c>
      <c r="Z88" s="144">
        <f t="shared" si="37"/>
        <v>2.3317788141239172E-3</v>
      </c>
      <c r="AA88" s="40">
        <v>350</v>
      </c>
      <c r="AB88" s="144">
        <f t="shared" si="38"/>
        <v>2.4288688410825814E-3</v>
      </c>
      <c r="AC88" s="40">
        <v>350</v>
      </c>
      <c r="AD88" s="144">
        <f t="shared" si="39"/>
        <v>2.5161754133716753E-3</v>
      </c>
      <c r="AE88" s="145">
        <f t="shared" si="40"/>
        <v>3850</v>
      </c>
      <c r="AF88" s="146">
        <f t="shared" si="41"/>
        <v>2.3750771128932756E-3</v>
      </c>
      <c r="AG88" s="143"/>
    </row>
    <row r="89" spans="1:33" x14ac:dyDescent="0.3">
      <c r="A89" s="12"/>
      <c r="B89" s="84"/>
      <c r="C89" s="84"/>
      <c r="D89" s="31" t="s">
        <v>150</v>
      </c>
      <c r="E89" s="84"/>
      <c r="F89" s="84"/>
      <c r="G89" s="40">
        <v>200</v>
      </c>
      <c r="H89" s="144">
        <f t="shared" si="28"/>
        <v>1.4803849000740192E-3</v>
      </c>
      <c r="I89" s="40">
        <v>200</v>
      </c>
      <c r="J89" s="144">
        <f t="shared" si="29"/>
        <v>1.4914243102162564E-3</v>
      </c>
      <c r="K89" s="40">
        <v>200</v>
      </c>
      <c r="L89" s="144">
        <f t="shared" si="30"/>
        <v>1.4265335235378032E-3</v>
      </c>
      <c r="M89" s="40">
        <v>200</v>
      </c>
      <c r="N89" s="144">
        <f t="shared" si="31"/>
        <v>1.4084507042253522E-3</v>
      </c>
      <c r="O89" s="40">
        <v>200</v>
      </c>
      <c r="P89" s="144">
        <f t="shared" si="32"/>
        <v>1.3377926421404682E-3</v>
      </c>
      <c r="Q89" s="40">
        <v>200</v>
      </c>
      <c r="R89" s="144">
        <f t="shared" si="33"/>
        <v>1.3106159895150721E-3</v>
      </c>
      <c r="S89" s="40">
        <v>200</v>
      </c>
      <c r="T89" s="144">
        <f t="shared" si="34"/>
        <v>1.273074474856779E-3</v>
      </c>
      <c r="U89" s="40">
        <v>200</v>
      </c>
      <c r="V89" s="144">
        <f t="shared" si="35"/>
        <v>1.2113870381586917E-3</v>
      </c>
      <c r="W89" s="40">
        <v>200</v>
      </c>
      <c r="X89" s="144">
        <f t="shared" si="36"/>
        <v>1.2338062924120913E-3</v>
      </c>
      <c r="Y89" s="40">
        <v>200</v>
      </c>
      <c r="Z89" s="144">
        <f t="shared" si="37"/>
        <v>1.3324450366422385E-3</v>
      </c>
      <c r="AA89" s="40">
        <v>200</v>
      </c>
      <c r="AB89" s="144">
        <f t="shared" si="38"/>
        <v>1.3879250520471894E-3</v>
      </c>
      <c r="AC89" s="40">
        <v>200</v>
      </c>
      <c r="AD89" s="144">
        <f t="shared" si="39"/>
        <v>1.4378145219266715E-3</v>
      </c>
      <c r="AE89" s="145">
        <f t="shared" si="40"/>
        <v>2200</v>
      </c>
      <c r="AF89" s="146">
        <f t="shared" si="41"/>
        <v>1.3571869216533004E-3</v>
      </c>
      <c r="AG89" s="143"/>
    </row>
    <row r="90" spans="1:33" x14ac:dyDescent="0.3">
      <c r="A90" s="12"/>
      <c r="B90" s="84"/>
      <c r="C90" s="84"/>
      <c r="D90" s="31" t="s">
        <v>151</v>
      </c>
      <c r="E90" s="84"/>
      <c r="F90" s="84"/>
      <c r="G90" s="40">
        <v>450</v>
      </c>
      <c r="H90" s="144">
        <f t="shared" si="28"/>
        <v>3.3308660251665434E-3</v>
      </c>
      <c r="I90" s="40">
        <v>450</v>
      </c>
      <c r="J90" s="144">
        <f t="shared" si="29"/>
        <v>3.3557046979865771E-3</v>
      </c>
      <c r="K90" s="40">
        <v>450</v>
      </c>
      <c r="L90" s="144">
        <f t="shared" si="30"/>
        <v>3.2097004279600569E-3</v>
      </c>
      <c r="M90" s="40">
        <v>450</v>
      </c>
      <c r="N90" s="144">
        <f t="shared" si="31"/>
        <v>3.1690140845070424E-3</v>
      </c>
      <c r="O90" s="40">
        <v>450</v>
      </c>
      <c r="P90" s="144">
        <f t="shared" si="32"/>
        <v>3.0100334448160534E-3</v>
      </c>
      <c r="Q90" s="40">
        <v>450</v>
      </c>
      <c r="R90" s="144">
        <f t="shared" si="33"/>
        <v>2.9488859764089121E-3</v>
      </c>
      <c r="S90" s="40">
        <v>450</v>
      </c>
      <c r="T90" s="144">
        <f t="shared" si="34"/>
        <v>2.864417568427753E-3</v>
      </c>
      <c r="U90" s="40">
        <v>450</v>
      </c>
      <c r="V90" s="144">
        <f t="shared" si="35"/>
        <v>2.7256208358570565E-3</v>
      </c>
      <c r="W90" s="40">
        <v>450</v>
      </c>
      <c r="X90" s="144">
        <f t="shared" si="36"/>
        <v>2.7760641579272056E-3</v>
      </c>
      <c r="Y90" s="40">
        <v>450</v>
      </c>
      <c r="Z90" s="144">
        <f t="shared" si="37"/>
        <v>2.9980013324450365E-3</v>
      </c>
      <c r="AA90" s="40">
        <v>450</v>
      </c>
      <c r="AB90" s="144">
        <f t="shared" si="38"/>
        <v>3.1228313671061761E-3</v>
      </c>
      <c r="AC90" s="40">
        <v>450</v>
      </c>
      <c r="AD90" s="144">
        <f t="shared" si="39"/>
        <v>3.2350826743350108E-3</v>
      </c>
      <c r="AE90" s="145">
        <f t="shared" si="40"/>
        <v>4950</v>
      </c>
      <c r="AF90" s="146">
        <f t="shared" si="41"/>
        <v>3.0536705737199258E-3</v>
      </c>
      <c r="AG90" s="143"/>
    </row>
    <row r="91" spans="1:33" x14ac:dyDescent="0.3">
      <c r="A91" s="12"/>
      <c r="B91" s="84"/>
      <c r="C91" s="84"/>
      <c r="D91" s="32" t="s">
        <v>152</v>
      </c>
      <c r="E91" s="84"/>
      <c r="F91" s="84"/>
      <c r="G91" s="40">
        <v>1300</v>
      </c>
      <c r="H91" s="148">
        <f t="shared" si="28"/>
        <v>9.6225018504811251E-3</v>
      </c>
      <c r="I91" s="40">
        <v>1300</v>
      </c>
      <c r="J91" s="148">
        <f t="shared" si="29"/>
        <v>9.6942580164056675E-3</v>
      </c>
      <c r="K91" s="40">
        <v>1300</v>
      </c>
      <c r="L91" s="148">
        <f t="shared" si="30"/>
        <v>9.2724679029957211E-3</v>
      </c>
      <c r="M91" s="40">
        <v>1300</v>
      </c>
      <c r="N91" s="148">
        <f t="shared" si="31"/>
        <v>9.1549295774647887E-3</v>
      </c>
      <c r="O91" s="40">
        <v>1300</v>
      </c>
      <c r="P91" s="148">
        <f t="shared" si="32"/>
        <v>8.6956521739130436E-3</v>
      </c>
      <c r="Q91" s="40">
        <v>1300</v>
      </c>
      <c r="R91" s="148">
        <f t="shared" si="33"/>
        <v>8.5190039318479693E-3</v>
      </c>
      <c r="S91" s="40">
        <v>1300</v>
      </c>
      <c r="T91" s="148">
        <f t="shared" si="34"/>
        <v>8.2749840865690635E-3</v>
      </c>
      <c r="U91" s="40">
        <v>1300</v>
      </c>
      <c r="V91" s="148">
        <f t="shared" si="35"/>
        <v>7.874015748031496E-3</v>
      </c>
      <c r="W91" s="40">
        <v>1300</v>
      </c>
      <c r="X91" s="148">
        <f t="shared" si="36"/>
        <v>8.0197409006785934E-3</v>
      </c>
      <c r="Y91" s="40">
        <v>1300</v>
      </c>
      <c r="Z91" s="148">
        <f t="shared" si="37"/>
        <v>8.6608927381745509E-3</v>
      </c>
      <c r="AA91" s="40">
        <v>1300</v>
      </c>
      <c r="AB91" s="148">
        <f t="shared" si="38"/>
        <v>9.021512838306732E-3</v>
      </c>
      <c r="AC91" s="40">
        <v>1300</v>
      </c>
      <c r="AD91" s="148">
        <f t="shared" si="39"/>
        <v>9.3457943925233638E-3</v>
      </c>
      <c r="AE91" s="149">
        <f t="shared" si="40"/>
        <v>14300</v>
      </c>
      <c r="AF91" s="150">
        <f t="shared" si="41"/>
        <v>8.8217149907464532E-3</v>
      </c>
      <c r="AG91" s="143"/>
    </row>
    <row r="92" spans="1:33" x14ac:dyDescent="0.3">
      <c r="A92" s="12"/>
      <c r="B92" s="84"/>
      <c r="C92" s="84"/>
      <c r="D92" s="32"/>
      <c r="E92" s="138" t="s">
        <v>153</v>
      </c>
      <c r="F92" s="84"/>
      <c r="G92" s="152">
        <f>SUM(G86:G91)</f>
        <v>4100</v>
      </c>
      <c r="H92" s="153">
        <f>IF(G92=0,0,G92/G$21)</f>
        <v>3.0347890451517395E-2</v>
      </c>
      <c r="I92" s="152">
        <f>SUM(I86:I91)</f>
        <v>4100</v>
      </c>
      <c r="J92" s="153">
        <f>IF(I92=0,0,I92/I$21)</f>
        <v>3.0574198359433258E-2</v>
      </c>
      <c r="K92" s="152">
        <f>SUM(K86:K91)</f>
        <v>4100</v>
      </c>
      <c r="L92" s="153">
        <f>IF(K92=0,0,K92/K$21)</f>
        <v>2.9243937232524966E-2</v>
      </c>
      <c r="M92" s="152">
        <f>SUM(M86:M91)</f>
        <v>4100</v>
      </c>
      <c r="N92" s="153">
        <f>IF(M92=0,0,M92/M$21)</f>
        <v>2.8873239436619718E-2</v>
      </c>
      <c r="O92" s="152">
        <f>SUM(O86:O91)</f>
        <v>4100</v>
      </c>
      <c r="P92" s="153">
        <f>IF(O92=0,0,O92/O$21)</f>
        <v>2.7424749163879599E-2</v>
      </c>
      <c r="Q92" s="152">
        <f>SUM(Q86:Q91)</f>
        <v>4100</v>
      </c>
      <c r="R92" s="153">
        <f>IF(Q92=0,0,Q92/Q$21)</f>
        <v>2.6867627785058978E-2</v>
      </c>
      <c r="S92" s="152">
        <f>SUM(S86:S91)</f>
        <v>4100</v>
      </c>
      <c r="T92" s="153">
        <f>IF(S92=0,0,S92/S$21)</f>
        <v>2.6098026734563972E-2</v>
      </c>
      <c r="U92" s="152">
        <f>SUM(U86:U91)</f>
        <v>4100</v>
      </c>
      <c r="V92" s="153">
        <f>IF(U92=0,0,U92/U$21)</f>
        <v>2.4833434282253181E-2</v>
      </c>
      <c r="W92" s="152">
        <f>SUM(W86:W91)</f>
        <v>4100</v>
      </c>
      <c r="X92" s="153">
        <f>IF(W92=0,0,W92/W$21)</f>
        <v>2.5293028994447873E-2</v>
      </c>
      <c r="Y92" s="152">
        <f>SUM(Y86:Y91)</f>
        <v>4100</v>
      </c>
      <c r="Z92" s="153">
        <f>IF(Y92=0,0,Y92/Y$21)</f>
        <v>2.731512325116589E-2</v>
      </c>
      <c r="AA92" s="152">
        <f>SUM(AA86:AA91)</f>
        <v>4100</v>
      </c>
      <c r="AB92" s="153">
        <f>IF(AA92=0,0,AA92/AA$21)</f>
        <v>2.8452463566967384E-2</v>
      </c>
      <c r="AC92" s="152">
        <f>SUM(AC86:AC91)</f>
        <v>4100</v>
      </c>
      <c r="AD92" s="153">
        <f>IF(AC92=0,0,AC92/AC$21)</f>
        <v>2.9475197699496764E-2</v>
      </c>
      <c r="AE92" s="154">
        <f>SUM(AE86:AE91)</f>
        <v>45100</v>
      </c>
      <c r="AF92" s="155">
        <f>IF(AE92=0,0,AE92/AE$21)</f>
        <v>2.782233189389266E-2</v>
      </c>
      <c r="AG92" s="143"/>
    </row>
    <row r="93" spans="1:33" x14ac:dyDescent="0.3">
      <c r="A93" s="12"/>
      <c r="B93" s="84"/>
      <c r="C93" s="138" t="s">
        <v>154</v>
      </c>
      <c r="D93" s="32"/>
      <c r="E93" s="84"/>
      <c r="F93" s="84"/>
      <c r="G93" s="139"/>
      <c r="H93" s="144"/>
      <c r="I93" s="139"/>
      <c r="J93" s="144"/>
      <c r="K93" s="139"/>
      <c r="L93" s="144"/>
      <c r="M93" s="139"/>
      <c r="N93" s="144"/>
      <c r="O93" s="139"/>
      <c r="P93" s="144"/>
      <c r="Q93" s="139"/>
      <c r="R93" s="144"/>
      <c r="S93" s="139"/>
      <c r="T93" s="144"/>
      <c r="U93" s="139"/>
      <c r="V93" s="144"/>
      <c r="W93" s="139"/>
      <c r="X93" s="144"/>
      <c r="Y93" s="139"/>
      <c r="Z93" s="144"/>
      <c r="AA93" s="139"/>
      <c r="AB93" s="144"/>
      <c r="AC93" s="139"/>
      <c r="AD93" s="144"/>
      <c r="AE93" s="141"/>
      <c r="AF93" s="146"/>
      <c r="AG93" s="143"/>
    </row>
    <row r="94" spans="1:33" x14ac:dyDescent="0.3">
      <c r="A94" s="12"/>
      <c r="B94" s="84"/>
      <c r="C94" s="84"/>
      <c r="D94" s="31" t="s">
        <v>155</v>
      </c>
      <c r="E94" s="84"/>
      <c r="F94" s="84"/>
      <c r="G94" s="40">
        <v>1800</v>
      </c>
      <c r="H94" s="144">
        <f>IF(G94=0,0,G94/G$21)</f>
        <v>1.3323464100666173E-2</v>
      </c>
      <c r="I94" s="40">
        <v>1800</v>
      </c>
      <c r="J94" s="144">
        <f>IF(I94=0,0,I94/I$21)</f>
        <v>1.3422818791946308E-2</v>
      </c>
      <c r="K94" s="40">
        <v>1800</v>
      </c>
      <c r="L94" s="144">
        <f>IF(K94=0,0,K94/K$21)</f>
        <v>1.2838801711840228E-2</v>
      </c>
      <c r="M94" s="40">
        <v>1800</v>
      </c>
      <c r="N94" s="144">
        <f>IF(M94=0,0,M94/M$21)</f>
        <v>1.2676056338028169E-2</v>
      </c>
      <c r="O94" s="40">
        <v>1800</v>
      </c>
      <c r="P94" s="144">
        <f>IF(O94=0,0,O94/O$21)</f>
        <v>1.2040133779264214E-2</v>
      </c>
      <c r="Q94" s="40">
        <v>1800</v>
      </c>
      <c r="R94" s="144">
        <f>IF(Q94=0,0,Q94/Q$21)</f>
        <v>1.1795543905635648E-2</v>
      </c>
      <c r="S94" s="40">
        <v>1800</v>
      </c>
      <c r="T94" s="144">
        <f>IF(S94=0,0,S94/S$21)</f>
        <v>1.1457670273711012E-2</v>
      </c>
      <c r="U94" s="40">
        <v>1800</v>
      </c>
      <c r="V94" s="144">
        <f>IF(U94=0,0,U94/U$21)</f>
        <v>1.0902483343428226E-2</v>
      </c>
      <c r="W94" s="40">
        <v>1800</v>
      </c>
      <c r="X94" s="144">
        <f>IF(W94=0,0,W94/W$21)</f>
        <v>1.1104256631708822E-2</v>
      </c>
      <c r="Y94" s="40">
        <v>1800</v>
      </c>
      <c r="Z94" s="144">
        <f>IF(Y94=0,0,Y94/Y$21)</f>
        <v>1.1992005329780146E-2</v>
      </c>
      <c r="AA94" s="40">
        <v>1800</v>
      </c>
      <c r="AB94" s="144">
        <f>IF(AA94=0,0,AA94/AA$21)</f>
        <v>1.2491325468424705E-2</v>
      </c>
      <c r="AC94" s="40">
        <v>1800</v>
      </c>
      <c r="AD94" s="144">
        <f>IF(AC94=0,0,AC94/AC$21)</f>
        <v>1.2940330697340043E-2</v>
      </c>
      <c r="AE94" s="145">
        <f>AC94+AA94+W94+U94+S94+Q94+O94+M94+K94+I94+G94</f>
        <v>19800</v>
      </c>
      <c r="AF94" s="146">
        <f>IF(AE94=0,0,AE94/AE$21)</f>
        <v>1.2214682294879703E-2</v>
      </c>
      <c r="AG94" s="143"/>
    </row>
    <row r="95" spans="1:33" x14ac:dyDescent="0.3">
      <c r="A95" s="12"/>
      <c r="B95" s="84"/>
      <c r="C95" s="84"/>
      <c r="D95" s="31" t="s">
        <v>156</v>
      </c>
      <c r="E95" s="84"/>
      <c r="F95" s="84"/>
      <c r="G95" s="40">
        <v>600</v>
      </c>
      <c r="H95" s="144">
        <f>IF(G95=0,0,G95/G$21)</f>
        <v>4.4411547002220575E-3</v>
      </c>
      <c r="I95" s="40">
        <v>600</v>
      </c>
      <c r="J95" s="144">
        <f>IF(I95=0,0,I95/I$21)</f>
        <v>4.4742729306487695E-3</v>
      </c>
      <c r="K95" s="40">
        <v>600</v>
      </c>
      <c r="L95" s="144">
        <f>IF(K95=0,0,K95/K$21)</f>
        <v>4.2796005706134095E-3</v>
      </c>
      <c r="M95" s="40">
        <v>600</v>
      </c>
      <c r="N95" s="144">
        <f>IF(M95=0,0,M95/M$21)</f>
        <v>4.2253521126760559E-3</v>
      </c>
      <c r="O95" s="40">
        <v>600</v>
      </c>
      <c r="P95" s="144">
        <f>IF(O95=0,0,O95/O$21)</f>
        <v>4.0133779264214043E-3</v>
      </c>
      <c r="Q95" s="40">
        <v>600</v>
      </c>
      <c r="R95" s="144">
        <f>IF(Q95=0,0,Q95/Q$21)</f>
        <v>3.9318479685452159E-3</v>
      </c>
      <c r="S95" s="40">
        <v>600</v>
      </c>
      <c r="T95" s="144">
        <f>IF(S95=0,0,S95/S$21)</f>
        <v>3.8192234245703373E-3</v>
      </c>
      <c r="U95" s="40">
        <v>600</v>
      </c>
      <c r="V95" s="144">
        <f>IF(U95=0,0,U95/U$21)</f>
        <v>3.6341611144760752E-3</v>
      </c>
      <c r="W95" s="40">
        <v>600</v>
      </c>
      <c r="X95" s="144">
        <f>IF(W95=0,0,W95/W$21)</f>
        <v>3.7014188772362738E-3</v>
      </c>
      <c r="Y95" s="40">
        <v>600</v>
      </c>
      <c r="Z95" s="144">
        <f>IF(Y95=0,0,Y95/Y$21)</f>
        <v>3.9973351099267156E-3</v>
      </c>
      <c r="AA95" s="40">
        <v>600</v>
      </c>
      <c r="AB95" s="144">
        <f>IF(AA95=0,0,AA95/AA$21)</f>
        <v>4.1637751561415682E-3</v>
      </c>
      <c r="AC95" s="40">
        <v>600</v>
      </c>
      <c r="AD95" s="144">
        <f>IF(AC95=0,0,AC95/AC$21)</f>
        <v>4.3134435657800141E-3</v>
      </c>
      <c r="AE95" s="145">
        <f>AC95+AA95+W95+U95+S95+Q95+O95+M95+K95+I95+G95</f>
        <v>6600</v>
      </c>
      <c r="AF95" s="146">
        <f>IF(AE95=0,0,AE95/AE$21)</f>
        <v>4.0715607649599011E-3</v>
      </c>
      <c r="AG95" s="143"/>
    </row>
    <row r="96" spans="1:33" x14ac:dyDescent="0.3">
      <c r="A96" s="12"/>
      <c r="B96" s="84"/>
      <c r="C96" s="84"/>
      <c r="D96" s="31" t="s">
        <v>157</v>
      </c>
      <c r="E96" s="84"/>
      <c r="F96" s="84"/>
      <c r="G96" s="40">
        <v>800</v>
      </c>
      <c r="H96" s="144">
        <f>IF(G96=0,0,G96/G$21)</f>
        <v>5.9215396002960767E-3</v>
      </c>
      <c r="I96" s="40">
        <v>800</v>
      </c>
      <c r="J96" s="144">
        <f>IF(I96=0,0,I96/I$21)</f>
        <v>5.9656972408650257E-3</v>
      </c>
      <c r="K96" s="40">
        <v>800</v>
      </c>
      <c r="L96" s="144">
        <f>IF(K96=0,0,K96/K$21)</f>
        <v>5.7061340941512127E-3</v>
      </c>
      <c r="M96" s="40">
        <v>800</v>
      </c>
      <c r="N96" s="144">
        <f>IF(M96=0,0,M96/M$21)</f>
        <v>5.6338028169014088E-3</v>
      </c>
      <c r="O96" s="40">
        <v>800</v>
      </c>
      <c r="P96" s="144">
        <f>IF(O96=0,0,O96/O$21)</f>
        <v>5.3511705685618726E-3</v>
      </c>
      <c r="Q96" s="40">
        <v>800</v>
      </c>
      <c r="R96" s="144">
        <f>IF(Q96=0,0,Q96/Q$21)</f>
        <v>5.2424639580602884E-3</v>
      </c>
      <c r="S96" s="40">
        <v>800</v>
      </c>
      <c r="T96" s="144">
        <f>IF(S96=0,0,S96/S$21)</f>
        <v>5.0922978994271161E-3</v>
      </c>
      <c r="U96" s="40">
        <v>800</v>
      </c>
      <c r="V96" s="144">
        <f>IF(U96=0,0,U96/U$21)</f>
        <v>4.8455481526347667E-3</v>
      </c>
      <c r="W96" s="40">
        <v>800</v>
      </c>
      <c r="X96" s="144">
        <f>IF(W96=0,0,W96/W$21)</f>
        <v>4.9352251696483653E-3</v>
      </c>
      <c r="Y96" s="40">
        <v>800</v>
      </c>
      <c r="Z96" s="144">
        <f>IF(Y96=0,0,Y96/Y$21)</f>
        <v>5.3297801465689541E-3</v>
      </c>
      <c r="AA96" s="40">
        <v>800</v>
      </c>
      <c r="AB96" s="144">
        <f>IF(AA96=0,0,AA96/AA$21)</f>
        <v>5.5517002081887576E-3</v>
      </c>
      <c r="AC96" s="40">
        <v>800</v>
      </c>
      <c r="AD96" s="144">
        <f>IF(AC96=0,0,AC96/AC$21)</f>
        <v>5.7512580877066861E-3</v>
      </c>
      <c r="AE96" s="145">
        <f>AC96+AA96+W96+U96+S96+Q96+O96+M96+K96+I96+G96</f>
        <v>8800</v>
      </c>
      <c r="AF96" s="146">
        <f>IF(AE96=0,0,AE96/AE$21)</f>
        <v>5.4287476866132015E-3</v>
      </c>
      <c r="AG96" s="143"/>
    </row>
    <row r="97" spans="1:33" x14ac:dyDescent="0.3">
      <c r="A97" s="12"/>
      <c r="B97" s="84"/>
      <c r="C97" s="84"/>
      <c r="D97" s="31" t="s">
        <v>158</v>
      </c>
      <c r="E97" s="84"/>
      <c r="F97" s="84"/>
      <c r="G97" s="40">
        <v>550</v>
      </c>
      <c r="H97" s="148">
        <f>IF(G97=0,0,G97/G$21)</f>
        <v>4.0710584752035525E-3</v>
      </c>
      <c r="I97" s="40">
        <v>550</v>
      </c>
      <c r="J97" s="148">
        <f>IF(I97=0,0,I97/I$21)</f>
        <v>4.1014168530947052E-3</v>
      </c>
      <c r="K97" s="40">
        <v>550</v>
      </c>
      <c r="L97" s="148">
        <f>IF(K97=0,0,K97/K$21)</f>
        <v>3.9229671897289585E-3</v>
      </c>
      <c r="M97" s="40">
        <v>550</v>
      </c>
      <c r="N97" s="148">
        <f>IF(M97=0,0,M97/M$21)</f>
        <v>3.8732394366197184E-3</v>
      </c>
      <c r="O97" s="40">
        <v>550</v>
      </c>
      <c r="P97" s="148">
        <f>IF(O97=0,0,O97/O$21)</f>
        <v>3.6789297658862876E-3</v>
      </c>
      <c r="Q97" s="40">
        <v>550</v>
      </c>
      <c r="R97" s="148">
        <f>IF(Q97=0,0,Q97/Q$21)</f>
        <v>3.6041939711664484E-3</v>
      </c>
      <c r="S97" s="40">
        <v>550</v>
      </c>
      <c r="T97" s="148">
        <f>IF(S97=0,0,S97/S$21)</f>
        <v>3.5009548058561428E-3</v>
      </c>
      <c r="U97" s="40">
        <v>550</v>
      </c>
      <c r="V97" s="148">
        <f>IF(U97=0,0,U97/U$21)</f>
        <v>3.331314354936402E-3</v>
      </c>
      <c r="W97" s="40">
        <v>550</v>
      </c>
      <c r="X97" s="148">
        <f>IF(W97=0,0,W97/W$21)</f>
        <v>3.3929673041332509E-3</v>
      </c>
      <c r="Y97" s="40">
        <v>550</v>
      </c>
      <c r="Z97" s="148">
        <f>IF(Y97=0,0,Y97/Y$21)</f>
        <v>3.6642238507661557E-3</v>
      </c>
      <c r="AA97" s="40">
        <v>550</v>
      </c>
      <c r="AB97" s="148">
        <f>IF(AA97=0,0,AA97/AA$21)</f>
        <v>3.8167938931297708E-3</v>
      </c>
      <c r="AC97" s="40">
        <v>550</v>
      </c>
      <c r="AD97" s="148">
        <f>IF(AC97=0,0,AC97/AC$21)</f>
        <v>3.9539899352983464E-3</v>
      </c>
      <c r="AE97" s="149">
        <f>AC97+AA97+W97+U97+S97+Q97+O97+M97+K97+I97+G97</f>
        <v>6050</v>
      </c>
      <c r="AF97" s="150">
        <f>IF(AE97=0,0,AE97/AE$21)</f>
        <v>3.732264034546576E-3</v>
      </c>
      <c r="AG97" s="143"/>
    </row>
    <row r="98" spans="1:33" x14ac:dyDescent="0.3">
      <c r="A98" s="12"/>
      <c r="B98" s="84"/>
      <c r="C98" s="84"/>
      <c r="D98" s="31"/>
      <c r="E98" s="138" t="s">
        <v>159</v>
      </c>
      <c r="F98" s="84"/>
      <c r="G98" s="152">
        <f>SUM(G94:G97)</f>
        <v>3750</v>
      </c>
      <c r="H98" s="153">
        <f>IF(G98=0,0,G98/G$21)</f>
        <v>2.7757216876387859E-2</v>
      </c>
      <c r="I98" s="152">
        <f>SUM(I94:I97)</f>
        <v>3750</v>
      </c>
      <c r="J98" s="153">
        <f>IF(I98=0,0,I98/I$21)</f>
        <v>2.7964205816554809E-2</v>
      </c>
      <c r="K98" s="152">
        <f>SUM(K94:K97)</f>
        <v>3750</v>
      </c>
      <c r="L98" s="153">
        <f>IF(K98=0,0,K98/K$21)</f>
        <v>2.6747503566333809E-2</v>
      </c>
      <c r="M98" s="152">
        <f>SUM(M94:M97)</f>
        <v>3750</v>
      </c>
      <c r="N98" s="153">
        <f>IF(M98=0,0,M98/M$21)</f>
        <v>2.6408450704225352E-2</v>
      </c>
      <c r="O98" s="152">
        <f>SUM(O94:O97)</f>
        <v>3750</v>
      </c>
      <c r="P98" s="153">
        <f>IF(O98=0,0,O98/O$21)</f>
        <v>2.508361204013378E-2</v>
      </c>
      <c r="Q98" s="152">
        <f>SUM(Q94:Q97)</f>
        <v>3750</v>
      </c>
      <c r="R98" s="153">
        <f>IF(Q98=0,0,Q98/Q$21)</f>
        <v>2.4574049803407601E-2</v>
      </c>
      <c r="S98" s="152">
        <f>SUM(S94:S97)</f>
        <v>3750</v>
      </c>
      <c r="T98" s="153">
        <f>IF(S98=0,0,S98/S$21)</f>
        <v>2.3870146403564607E-2</v>
      </c>
      <c r="U98" s="152">
        <f>SUM(U94:U97)</f>
        <v>3750</v>
      </c>
      <c r="V98" s="153">
        <f>IF(U98=0,0,U98/U$21)</f>
        <v>2.2713506965475468E-2</v>
      </c>
      <c r="W98" s="152">
        <f>SUM(W94:W97)</f>
        <v>3750</v>
      </c>
      <c r="X98" s="153">
        <f>IF(W98=0,0,W98/W$21)</f>
        <v>2.3133867982726711E-2</v>
      </c>
      <c r="Y98" s="152">
        <f>SUM(Y94:Y97)</f>
        <v>3750</v>
      </c>
      <c r="Z98" s="153">
        <f>IF(Y98=0,0,Y98/Y$21)</f>
        <v>2.4983344437041973E-2</v>
      </c>
      <c r="AA98" s="152">
        <f>SUM(AA94:AA97)</f>
        <v>3750</v>
      </c>
      <c r="AB98" s="153">
        <f>IF(AA98=0,0,AA98/AA$21)</f>
        <v>2.6023594725884801E-2</v>
      </c>
      <c r="AC98" s="152">
        <f>SUM(AC94:AC97)</f>
        <v>3750</v>
      </c>
      <c r="AD98" s="153">
        <f>IF(AC98=0,0,AC98/AC$21)</f>
        <v>2.6959022286125092E-2</v>
      </c>
      <c r="AE98" s="154">
        <f>SUM(AE94:AE97)</f>
        <v>41250</v>
      </c>
      <c r="AF98" s="155">
        <f>IF(AE98=0,0,AE98/AE$21)</f>
        <v>2.5447254780999382E-2</v>
      </c>
      <c r="AG98" s="143"/>
    </row>
    <row r="99" spans="1:33" x14ac:dyDescent="0.3">
      <c r="A99" s="12"/>
      <c r="B99" s="84"/>
      <c r="C99" s="138" t="s">
        <v>160</v>
      </c>
      <c r="D99" s="31"/>
      <c r="E99" s="84"/>
      <c r="F99" s="84"/>
      <c r="G99" s="139"/>
      <c r="H99" s="144"/>
      <c r="I99" s="139"/>
      <c r="J99" s="144"/>
      <c r="K99" s="139"/>
      <c r="L99" s="144"/>
      <c r="M99" s="139"/>
      <c r="N99" s="144"/>
      <c r="O99" s="139"/>
      <c r="P99" s="144"/>
      <c r="Q99" s="139"/>
      <c r="R99" s="144"/>
      <c r="S99" s="139"/>
      <c r="T99" s="144"/>
      <c r="U99" s="139"/>
      <c r="V99" s="144"/>
      <c r="W99" s="139"/>
      <c r="X99" s="144"/>
      <c r="Y99" s="139"/>
      <c r="Z99" s="144"/>
      <c r="AA99" s="139"/>
      <c r="AB99" s="144"/>
      <c r="AC99" s="139"/>
      <c r="AD99" s="144"/>
      <c r="AE99" s="141"/>
      <c r="AF99" s="146"/>
      <c r="AG99" s="143"/>
    </row>
    <row r="100" spans="1:33" x14ac:dyDescent="0.3">
      <c r="A100" s="12"/>
      <c r="B100" s="84"/>
      <c r="C100" s="84"/>
      <c r="D100" s="31" t="s">
        <v>50</v>
      </c>
      <c r="E100" s="84"/>
      <c r="F100" s="84"/>
      <c r="G100" s="40">
        <v>200</v>
      </c>
      <c r="H100" s="144">
        <f t="shared" ref="H100:H106" si="42">IF(G100=0,0,G100/G$21)</f>
        <v>1.4803849000740192E-3</v>
      </c>
      <c r="I100" s="40">
        <v>200</v>
      </c>
      <c r="J100" s="144">
        <f t="shared" ref="J100:J106" si="43">IF(I100=0,0,I100/I$21)</f>
        <v>1.4914243102162564E-3</v>
      </c>
      <c r="K100" s="40">
        <v>200</v>
      </c>
      <c r="L100" s="144">
        <f t="shared" ref="L100:L106" si="44">IF(K100=0,0,K100/K$21)</f>
        <v>1.4265335235378032E-3</v>
      </c>
      <c r="M100" s="40">
        <v>200</v>
      </c>
      <c r="N100" s="144">
        <f t="shared" ref="N100:N106" si="45">IF(M100=0,0,M100/M$21)</f>
        <v>1.4084507042253522E-3</v>
      </c>
      <c r="O100" s="40">
        <v>200</v>
      </c>
      <c r="P100" s="144">
        <f t="shared" ref="P100:P106" si="46">IF(O100=0,0,O100/O$21)</f>
        <v>1.3377926421404682E-3</v>
      </c>
      <c r="Q100" s="40">
        <v>200</v>
      </c>
      <c r="R100" s="144">
        <f t="shared" ref="R100:R106" si="47">IF(Q100=0,0,Q100/Q$21)</f>
        <v>1.3106159895150721E-3</v>
      </c>
      <c r="S100" s="40">
        <v>200</v>
      </c>
      <c r="T100" s="144">
        <f t="shared" ref="T100:T106" si="48">IF(S100=0,0,S100/S$21)</f>
        <v>1.273074474856779E-3</v>
      </c>
      <c r="U100" s="40">
        <v>200</v>
      </c>
      <c r="V100" s="144">
        <f t="shared" ref="V100:V106" si="49">IF(U100=0,0,U100/U$21)</f>
        <v>1.2113870381586917E-3</v>
      </c>
      <c r="W100" s="40">
        <v>200</v>
      </c>
      <c r="X100" s="144">
        <f t="shared" ref="X100:X106" si="50">IF(W100=0,0,W100/W$21)</f>
        <v>1.2338062924120913E-3</v>
      </c>
      <c r="Y100" s="40">
        <v>200</v>
      </c>
      <c r="Z100" s="144">
        <f t="shared" ref="Z100:Z106" si="51">IF(Y100=0,0,Y100/Y$21)</f>
        <v>1.3324450366422385E-3</v>
      </c>
      <c r="AA100" s="40">
        <v>200</v>
      </c>
      <c r="AB100" s="144">
        <f t="shared" ref="AB100:AB106" si="52">IF(AA100=0,0,AA100/AA$21)</f>
        <v>1.3879250520471894E-3</v>
      </c>
      <c r="AC100" s="40">
        <v>200</v>
      </c>
      <c r="AD100" s="144">
        <f t="shared" ref="AD100:AD106" si="53">IF(AC100=0,0,AC100/AC$21)</f>
        <v>1.4378145219266715E-3</v>
      </c>
      <c r="AE100" s="145">
        <f t="shared" ref="AE100:AE116" si="54">AC100+AA100+W100+U100+S100+Q100+O100+M100+K100+I100+G100</f>
        <v>2200</v>
      </c>
      <c r="AF100" s="146">
        <f t="shared" ref="AF100:AF116" si="55">IF(AE100=0,0,AE100/AE$21)</f>
        <v>1.3571869216533004E-3</v>
      </c>
      <c r="AG100" s="143"/>
    </row>
    <row r="101" spans="1:33" x14ac:dyDescent="0.3">
      <c r="A101" s="12"/>
      <c r="B101" s="84"/>
      <c r="C101" s="84"/>
      <c r="D101" s="31" t="s">
        <v>161</v>
      </c>
      <c r="E101" s="84"/>
      <c r="F101" s="84"/>
      <c r="G101" s="40">
        <v>300</v>
      </c>
      <c r="H101" s="144">
        <f t="shared" si="42"/>
        <v>2.2205773501110288E-3</v>
      </c>
      <c r="I101" s="40">
        <v>300</v>
      </c>
      <c r="J101" s="144">
        <f t="shared" si="43"/>
        <v>2.2371364653243847E-3</v>
      </c>
      <c r="K101" s="40">
        <v>300</v>
      </c>
      <c r="L101" s="144">
        <f t="shared" si="44"/>
        <v>2.1398002853067048E-3</v>
      </c>
      <c r="M101" s="40">
        <v>300</v>
      </c>
      <c r="N101" s="144">
        <f t="shared" si="45"/>
        <v>2.112676056338028E-3</v>
      </c>
      <c r="O101" s="40">
        <v>300</v>
      </c>
      <c r="P101" s="144">
        <f t="shared" si="46"/>
        <v>2.0066889632107021E-3</v>
      </c>
      <c r="Q101" s="40">
        <v>300</v>
      </c>
      <c r="R101" s="144">
        <f t="shared" si="47"/>
        <v>1.9659239842726079E-3</v>
      </c>
      <c r="S101" s="40">
        <v>300</v>
      </c>
      <c r="T101" s="144">
        <f t="shared" si="48"/>
        <v>1.9096117122851686E-3</v>
      </c>
      <c r="U101" s="40">
        <v>300</v>
      </c>
      <c r="V101" s="144">
        <f t="shared" si="49"/>
        <v>1.8170805572380376E-3</v>
      </c>
      <c r="W101" s="40">
        <v>300</v>
      </c>
      <c r="X101" s="144">
        <f t="shared" si="50"/>
        <v>1.8507094386181369E-3</v>
      </c>
      <c r="Y101" s="40">
        <v>300</v>
      </c>
      <c r="Z101" s="144">
        <f t="shared" si="51"/>
        <v>1.9986675549633578E-3</v>
      </c>
      <c r="AA101" s="40">
        <v>300</v>
      </c>
      <c r="AB101" s="144">
        <f t="shared" si="52"/>
        <v>2.0818875780707841E-3</v>
      </c>
      <c r="AC101" s="40">
        <v>300</v>
      </c>
      <c r="AD101" s="144">
        <f t="shared" si="53"/>
        <v>2.1567217828900071E-3</v>
      </c>
      <c r="AE101" s="145">
        <f t="shared" si="54"/>
        <v>3300</v>
      </c>
      <c r="AF101" s="146">
        <f t="shared" si="55"/>
        <v>2.0357803824799505E-3</v>
      </c>
      <c r="AG101" s="143"/>
    </row>
    <row r="102" spans="1:33" x14ac:dyDescent="0.3">
      <c r="A102" s="12"/>
      <c r="B102" s="84"/>
      <c r="C102" s="84"/>
      <c r="D102" s="31" t="s">
        <v>162</v>
      </c>
      <c r="E102" s="84"/>
      <c r="F102" s="84"/>
      <c r="G102" s="40">
        <v>500</v>
      </c>
      <c r="H102" s="144">
        <f t="shared" si="42"/>
        <v>3.7009622501850479E-3</v>
      </c>
      <c r="I102" s="40">
        <v>500</v>
      </c>
      <c r="J102" s="144">
        <f t="shared" si="43"/>
        <v>3.7285607755406414E-3</v>
      </c>
      <c r="K102" s="40">
        <v>500</v>
      </c>
      <c r="L102" s="144">
        <f t="shared" si="44"/>
        <v>3.566333808844508E-3</v>
      </c>
      <c r="M102" s="40">
        <v>500</v>
      </c>
      <c r="N102" s="144">
        <f t="shared" si="45"/>
        <v>3.5211267605633804E-3</v>
      </c>
      <c r="O102" s="40">
        <v>500</v>
      </c>
      <c r="P102" s="144">
        <f t="shared" si="46"/>
        <v>3.3444816053511705E-3</v>
      </c>
      <c r="Q102" s="40">
        <v>500</v>
      </c>
      <c r="R102" s="144">
        <f t="shared" si="47"/>
        <v>3.27653997378768E-3</v>
      </c>
      <c r="S102" s="40">
        <v>500</v>
      </c>
      <c r="T102" s="144">
        <f t="shared" si="48"/>
        <v>3.1826861871419479E-3</v>
      </c>
      <c r="U102" s="40">
        <v>500</v>
      </c>
      <c r="V102" s="144">
        <f t="shared" si="49"/>
        <v>3.0284675953967293E-3</v>
      </c>
      <c r="W102" s="40">
        <v>500</v>
      </c>
      <c r="X102" s="144">
        <f t="shared" si="50"/>
        <v>3.0845157310302285E-3</v>
      </c>
      <c r="Y102" s="40">
        <v>500</v>
      </c>
      <c r="Z102" s="144">
        <f t="shared" si="51"/>
        <v>3.3311125916055963E-3</v>
      </c>
      <c r="AA102" s="40">
        <v>500</v>
      </c>
      <c r="AB102" s="144">
        <f t="shared" si="52"/>
        <v>3.4698126301179735E-3</v>
      </c>
      <c r="AC102" s="40">
        <v>500</v>
      </c>
      <c r="AD102" s="144">
        <f t="shared" si="53"/>
        <v>3.5945363048166786E-3</v>
      </c>
      <c r="AE102" s="145">
        <f t="shared" si="54"/>
        <v>5500</v>
      </c>
      <c r="AF102" s="146">
        <f t="shared" si="55"/>
        <v>3.3929673041332509E-3</v>
      </c>
      <c r="AG102" s="143"/>
    </row>
    <row r="103" spans="1:33" x14ac:dyDescent="0.3">
      <c r="A103" s="12"/>
      <c r="B103" s="84"/>
      <c r="C103" s="84"/>
      <c r="D103" s="31" t="s">
        <v>163</v>
      </c>
      <c r="E103" s="84"/>
      <c r="F103" s="84"/>
      <c r="G103" s="40">
        <v>200</v>
      </c>
      <c r="H103" s="144">
        <f t="shared" si="42"/>
        <v>1.4803849000740192E-3</v>
      </c>
      <c r="I103" s="40">
        <v>200</v>
      </c>
      <c r="J103" s="144">
        <f t="shared" si="43"/>
        <v>1.4914243102162564E-3</v>
      </c>
      <c r="K103" s="40">
        <v>200</v>
      </c>
      <c r="L103" s="144">
        <f t="shared" si="44"/>
        <v>1.4265335235378032E-3</v>
      </c>
      <c r="M103" s="40">
        <v>200</v>
      </c>
      <c r="N103" s="144">
        <f t="shared" si="45"/>
        <v>1.4084507042253522E-3</v>
      </c>
      <c r="O103" s="40">
        <v>200</v>
      </c>
      <c r="P103" s="144">
        <f t="shared" si="46"/>
        <v>1.3377926421404682E-3</v>
      </c>
      <c r="Q103" s="40">
        <v>200</v>
      </c>
      <c r="R103" s="144">
        <f t="shared" si="47"/>
        <v>1.3106159895150721E-3</v>
      </c>
      <c r="S103" s="40">
        <v>200</v>
      </c>
      <c r="T103" s="144">
        <f t="shared" si="48"/>
        <v>1.273074474856779E-3</v>
      </c>
      <c r="U103" s="40">
        <v>200</v>
      </c>
      <c r="V103" s="144">
        <f t="shared" si="49"/>
        <v>1.2113870381586917E-3</v>
      </c>
      <c r="W103" s="40">
        <v>200</v>
      </c>
      <c r="X103" s="144">
        <f t="shared" si="50"/>
        <v>1.2338062924120913E-3</v>
      </c>
      <c r="Y103" s="40">
        <v>200</v>
      </c>
      <c r="Z103" s="144">
        <f t="shared" si="51"/>
        <v>1.3324450366422385E-3</v>
      </c>
      <c r="AA103" s="40">
        <v>200</v>
      </c>
      <c r="AB103" s="144">
        <f t="shared" si="52"/>
        <v>1.3879250520471894E-3</v>
      </c>
      <c r="AC103" s="40">
        <v>200</v>
      </c>
      <c r="AD103" s="144">
        <f t="shared" si="53"/>
        <v>1.4378145219266715E-3</v>
      </c>
      <c r="AE103" s="145">
        <f t="shared" si="54"/>
        <v>2200</v>
      </c>
      <c r="AF103" s="146">
        <f t="shared" si="55"/>
        <v>1.3571869216533004E-3</v>
      </c>
      <c r="AG103" s="143"/>
    </row>
    <row r="104" spans="1:33" x14ac:dyDescent="0.3">
      <c r="A104" s="12"/>
      <c r="B104" s="84"/>
      <c r="C104" s="84"/>
      <c r="D104" s="31" t="s">
        <v>164</v>
      </c>
      <c r="E104" s="84"/>
      <c r="F104" s="84"/>
      <c r="G104" s="40">
        <v>650</v>
      </c>
      <c r="H104" s="144">
        <f t="shared" si="42"/>
        <v>4.8112509252405625E-3</v>
      </c>
      <c r="I104" s="40">
        <v>650</v>
      </c>
      <c r="J104" s="144">
        <f t="shared" si="43"/>
        <v>4.8471290082028337E-3</v>
      </c>
      <c r="K104" s="40">
        <v>650</v>
      </c>
      <c r="L104" s="144">
        <f t="shared" si="44"/>
        <v>4.6362339514978606E-3</v>
      </c>
      <c r="M104" s="40">
        <v>650</v>
      </c>
      <c r="N104" s="144">
        <f t="shared" si="45"/>
        <v>4.5774647887323943E-3</v>
      </c>
      <c r="O104" s="40">
        <v>650</v>
      </c>
      <c r="P104" s="144">
        <f t="shared" si="46"/>
        <v>4.3478260869565218E-3</v>
      </c>
      <c r="Q104" s="40">
        <v>650</v>
      </c>
      <c r="R104" s="144">
        <f t="shared" si="47"/>
        <v>4.2595019659239846E-3</v>
      </c>
      <c r="S104" s="40">
        <v>650</v>
      </c>
      <c r="T104" s="144">
        <f t="shared" si="48"/>
        <v>4.1374920432845318E-3</v>
      </c>
      <c r="U104" s="40">
        <v>650</v>
      </c>
      <c r="V104" s="144">
        <f t="shared" si="49"/>
        <v>3.937007874015748E-3</v>
      </c>
      <c r="W104" s="40">
        <v>650</v>
      </c>
      <c r="X104" s="144">
        <f t="shared" si="50"/>
        <v>4.0098704503392967E-3</v>
      </c>
      <c r="Y104" s="40">
        <v>650</v>
      </c>
      <c r="Z104" s="144">
        <f t="shared" si="51"/>
        <v>4.3304463690872754E-3</v>
      </c>
      <c r="AA104" s="40">
        <v>650</v>
      </c>
      <c r="AB104" s="144">
        <f t="shared" si="52"/>
        <v>4.510756419153366E-3</v>
      </c>
      <c r="AC104" s="40">
        <v>650</v>
      </c>
      <c r="AD104" s="144">
        <f t="shared" si="53"/>
        <v>4.6728971962616819E-3</v>
      </c>
      <c r="AE104" s="145">
        <f t="shared" si="54"/>
        <v>7150</v>
      </c>
      <c r="AF104" s="146">
        <f t="shared" si="55"/>
        <v>4.4108574953732266E-3</v>
      </c>
      <c r="AG104" s="143"/>
    </row>
    <row r="105" spans="1:33" x14ac:dyDescent="0.3">
      <c r="A105" s="12"/>
      <c r="B105" s="84"/>
      <c r="C105" s="84"/>
      <c r="D105" s="31" t="s">
        <v>165</v>
      </c>
      <c r="E105" s="84"/>
      <c r="F105" s="84"/>
      <c r="G105" s="40">
        <v>60</v>
      </c>
      <c r="H105" s="144">
        <f t="shared" si="42"/>
        <v>4.4411547002220575E-4</v>
      </c>
      <c r="I105" s="40">
        <v>60</v>
      </c>
      <c r="J105" s="144">
        <f t="shared" si="43"/>
        <v>4.4742729306487697E-4</v>
      </c>
      <c r="K105" s="40">
        <v>60</v>
      </c>
      <c r="L105" s="144">
        <f t="shared" si="44"/>
        <v>4.2796005706134097E-4</v>
      </c>
      <c r="M105" s="40">
        <v>60</v>
      </c>
      <c r="N105" s="144">
        <f t="shared" si="45"/>
        <v>4.2253521126760566E-4</v>
      </c>
      <c r="O105" s="40">
        <v>60</v>
      </c>
      <c r="P105" s="144">
        <f t="shared" si="46"/>
        <v>4.0133779264214049E-4</v>
      </c>
      <c r="Q105" s="40">
        <v>60</v>
      </c>
      <c r="R105" s="144">
        <f t="shared" si="47"/>
        <v>3.9318479685452164E-4</v>
      </c>
      <c r="S105" s="40">
        <v>60</v>
      </c>
      <c r="T105" s="144">
        <f t="shared" si="48"/>
        <v>3.8192234245703374E-4</v>
      </c>
      <c r="U105" s="40">
        <v>60</v>
      </c>
      <c r="V105" s="144">
        <f t="shared" si="49"/>
        <v>3.6341611144760752E-4</v>
      </c>
      <c r="W105" s="40">
        <v>60</v>
      </c>
      <c r="X105" s="144">
        <f t="shared" si="50"/>
        <v>3.701418877236274E-4</v>
      </c>
      <c r="Y105" s="40">
        <v>60</v>
      </c>
      <c r="Z105" s="144">
        <f t="shared" si="51"/>
        <v>3.9973351099267156E-4</v>
      </c>
      <c r="AA105" s="40">
        <v>60</v>
      </c>
      <c r="AB105" s="144">
        <f t="shared" si="52"/>
        <v>4.1637751561415684E-4</v>
      </c>
      <c r="AC105" s="40">
        <v>60</v>
      </c>
      <c r="AD105" s="144">
        <f t="shared" si="53"/>
        <v>4.3134435657800146E-4</v>
      </c>
      <c r="AE105" s="145">
        <f t="shared" si="54"/>
        <v>660</v>
      </c>
      <c r="AF105" s="146">
        <f t="shared" si="55"/>
        <v>4.0715607649599014E-4</v>
      </c>
      <c r="AG105" s="143"/>
    </row>
    <row r="106" spans="1:33" x14ac:dyDescent="0.3">
      <c r="A106" s="12"/>
      <c r="B106" s="84"/>
      <c r="C106" s="84"/>
      <c r="D106" s="31" t="s">
        <v>166</v>
      </c>
      <c r="E106" s="84"/>
      <c r="F106" s="84"/>
      <c r="G106" s="40">
        <v>100</v>
      </c>
      <c r="H106" s="144">
        <f t="shared" si="42"/>
        <v>7.4019245003700959E-4</v>
      </c>
      <c r="I106" s="40">
        <v>100</v>
      </c>
      <c r="J106" s="144">
        <f t="shared" si="43"/>
        <v>7.4571215510812821E-4</v>
      </c>
      <c r="K106" s="40">
        <v>100</v>
      </c>
      <c r="L106" s="144">
        <f t="shared" si="44"/>
        <v>7.1326676176890159E-4</v>
      </c>
      <c r="M106" s="40">
        <v>100</v>
      </c>
      <c r="N106" s="144">
        <f t="shared" si="45"/>
        <v>7.0422535211267609E-4</v>
      </c>
      <c r="O106" s="40">
        <v>100</v>
      </c>
      <c r="P106" s="144">
        <f t="shared" si="46"/>
        <v>6.6889632107023408E-4</v>
      </c>
      <c r="Q106" s="40">
        <v>100</v>
      </c>
      <c r="R106" s="144">
        <f t="shared" si="47"/>
        <v>6.5530799475753605E-4</v>
      </c>
      <c r="S106" s="40">
        <v>100</v>
      </c>
      <c r="T106" s="144">
        <f t="shared" si="48"/>
        <v>6.3653723742838951E-4</v>
      </c>
      <c r="U106" s="40">
        <v>100</v>
      </c>
      <c r="V106" s="144">
        <f t="shared" si="49"/>
        <v>6.0569351907934583E-4</v>
      </c>
      <c r="W106" s="40">
        <v>100</v>
      </c>
      <c r="X106" s="144">
        <f t="shared" si="50"/>
        <v>6.1690314620604567E-4</v>
      </c>
      <c r="Y106" s="40">
        <v>100</v>
      </c>
      <c r="Z106" s="144">
        <f t="shared" si="51"/>
        <v>6.6622251832111927E-4</v>
      </c>
      <c r="AA106" s="40">
        <v>100</v>
      </c>
      <c r="AB106" s="144">
        <f t="shared" si="52"/>
        <v>6.939625260235947E-4</v>
      </c>
      <c r="AC106" s="40">
        <v>100</v>
      </c>
      <c r="AD106" s="144">
        <f t="shared" si="53"/>
        <v>7.1890726096333576E-4</v>
      </c>
      <c r="AE106" s="145">
        <f t="shared" si="54"/>
        <v>1100</v>
      </c>
      <c r="AF106" s="146">
        <f t="shared" si="55"/>
        <v>6.7859346082665018E-4</v>
      </c>
      <c r="AG106" s="143"/>
    </row>
    <row r="107" spans="1:33" x14ac:dyDescent="0.3">
      <c r="A107" s="12"/>
      <c r="B107" s="84"/>
      <c r="C107" s="84"/>
      <c r="D107" s="31" t="s">
        <v>167</v>
      </c>
      <c r="E107" s="84"/>
      <c r="F107" s="84"/>
      <c r="G107" s="139">
        <f>G21*H107</f>
        <v>3377.5</v>
      </c>
      <c r="H107" s="156">
        <v>2.5000000000000001E-2</v>
      </c>
      <c r="I107" s="139">
        <f>I21*J107</f>
        <v>3352.5</v>
      </c>
      <c r="J107" s="156">
        <v>2.5000000000000001E-2</v>
      </c>
      <c r="K107" s="139">
        <f>K21*L107</f>
        <v>3505</v>
      </c>
      <c r="L107" s="156">
        <v>2.5000000000000001E-2</v>
      </c>
      <c r="M107" s="139">
        <f>M21*N107</f>
        <v>3550</v>
      </c>
      <c r="N107" s="156">
        <v>2.5000000000000001E-2</v>
      </c>
      <c r="O107" s="139">
        <f>O21*P107</f>
        <v>3737.5</v>
      </c>
      <c r="P107" s="156">
        <v>2.5000000000000001E-2</v>
      </c>
      <c r="Q107" s="139">
        <f>Q21*R107</f>
        <v>3815</v>
      </c>
      <c r="R107" s="156">
        <v>2.5000000000000001E-2</v>
      </c>
      <c r="S107" s="139">
        <f>S21*T107</f>
        <v>3927.5</v>
      </c>
      <c r="T107" s="156">
        <v>2.5000000000000001E-2</v>
      </c>
      <c r="U107" s="139">
        <f>U21*V107</f>
        <v>4127.5</v>
      </c>
      <c r="V107" s="156">
        <v>2.5000000000000001E-2</v>
      </c>
      <c r="W107" s="139">
        <f>W21*X107</f>
        <v>4052.5</v>
      </c>
      <c r="X107" s="156">
        <v>2.5000000000000001E-2</v>
      </c>
      <c r="Y107" s="139">
        <f>Y21*Z107</f>
        <v>3752.5</v>
      </c>
      <c r="Z107" s="156">
        <v>2.5000000000000001E-2</v>
      </c>
      <c r="AA107" s="139">
        <f>AA21*AB107</f>
        <v>3602.5</v>
      </c>
      <c r="AB107" s="156">
        <v>2.5000000000000001E-2</v>
      </c>
      <c r="AC107" s="139">
        <f>AC21*AD107</f>
        <v>3477.5</v>
      </c>
      <c r="AD107" s="156">
        <v>2.5000000000000001E-2</v>
      </c>
      <c r="AE107" s="145">
        <f t="shared" si="54"/>
        <v>40525</v>
      </c>
      <c r="AF107" s="146">
        <f t="shared" si="55"/>
        <v>2.5000000000000001E-2</v>
      </c>
      <c r="AG107" s="143"/>
    </row>
    <row r="108" spans="1:33" x14ac:dyDescent="0.3">
      <c r="A108" s="12"/>
      <c r="B108" s="84"/>
      <c r="C108" s="84"/>
      <c r="D108" s="31" t="s">
        <v>168</v>
      </c>
      <c r="E108" s="84"/>
      <c r="F108" s="84"/>
      <c r="G108" s="40">
        <v>0</v>
      </c>
      <c r="H108" s="144">
        <f t="shared" ref="H108:H116" si="56">IF(G108=0,0,G108/G$21)</f>
        <v>0</v>
      </c>
      <c r="I108" s="40">
        <v>0</v>
      </c>
      <c r="J108" s="144">
        <f t="shared" ref="J108:J116" si="57">IF(I108=0,0,I108/I$21)</f>
        <v>0</v>
      </c>
      <c r="K108" s="40">
        <v>0</v>
      </c>
      <c r="L108" s="144">
        <f t="shared" ref="L108:L116" si="58">IF(K108=0,0,K108/K$21)</f>
        <v>0</v>
      </c>
      <c r="M108" s="40">
        <v>0</v>
      </c>
      <c r="N108" s="144">
        <f t="shared" ref="N108:N116" si="59">IF(M108=0,0,M108/M$21)</f>
        <v>0</v>
      </c>
      <c r="O108" s="40">
        <v>0</v>
      </c>
      <c r="P108" s="144">
        <f t="shared" ref="P108:P116" si="60">IF(O108=0,0,O108/O$21)</f>
        <v>0</v>
      </c>
      <c r="Q108" s="40">
        <v>0</v>
      </c>
      <c r="R108" s="144">
        <f t="shared" ref="R108:R116" si="61">IF(Q108=0,0,Q108/Q$21)</f>
        <v>0</v>
      </c>
      <c r="S108" s="40">
        <v>0</v>
      </c>
      <c r="T108" s="144">
        <f t="shared" ref="T108:T116" si="62">IF(S108=0,0,S108/S$21)</f>
        <v>0</v>
      </c>
      <c r="U108" s="40">
        <v>0</v>
      </c>
      <c r="V108" s="144">
        <f t="shared" ref="V108:V116" si="63">IF(U108=0,0,U108/U$21)</f>
        <v>0</v>
      </c>
      <c r="W108" s="40">
        <v>0</v>
      </c>
      <c r="X108" s="144">
        <f t="shared" ref="X108:X116" si="64">IF(W108=0,0,W108/W$21)</f>
        <v>0</v>
      </c>
      <c r="Y108" s="40">
        <v>0</v>
      </c>
      <c r="Z108" s="144">
        <f t="shared" ref="Z108:Z116" si="65">IF(Y108=0,0,Y108/Y$21)</f>
        <v>0</v>
      </c>
      <c r="AA108" s="40">
        <v>0</v>
      </c>
      <c r="AB108" s="144">
        <f t="shared" ref="AB108:AB116" si="66">IF(AA108=0,0,AA108/AA$21)</f>
        <v>0</v>
      </c>
      <c r="AC108" s="40">
        <v>0</v>
      </c>
      <c r="AD108" s="144">
        <f t="shared" ref="AD108:AD116" si="67">IF(AC108=0,0,AC108/AC$21)</f>
        <v>0</v>
      </c>
      <c r="AE108" s="145">
        <f t="shared" si="54"/>
        <v>0</v>
      </c>
      <c r="AF108" s="146">
        <f t="shared" si="55"/>
        <v>0</v>
      </c>
      <c r="AG108" s="143"/>
    </row>
    <row r="109" spans="1:33" x14ac:dyDescent="0.3">
      <c r="A109" s="12"/>
      <c r="B109" s="84"/>
      <c r="C109" s="84"/>
      <c r="D109" s="31" t="s">
        <v>169</v>
      </c>
      <c r="E109" s="84"/>
      <c r="F109" s="84"/>
      <c r="G109" s="40">
        <v>100</v>
      </c>
      <c r="H109" s="144">
        <f t="shared" si="56"/>
        <v>7.4019245003700959E-4</v>
      </c>
      <c r="I109" s="40">
        <v>100</v>
      </c>
      <c r="J109" s="144">
        <f t="shared" si="57"/>
        <v>7.4571215510812821E-4</v>
      </c>
      <c r="K109" s="40">
        <v>100</v>
      </c>
      <c r="L109" s="144">
        <f t="shared" si="58"/>
        <v>7.1326676176890159E-4</v>
      </c>
      <c r="M109" s="40">
        <v>100</v>
      </c>
      <c r="N109" s="144">
        <f t="shared" si="59"/>
        <v>7.0422535211267609E-4</v>
      </c>
      <c r="O109" s="40">
        <v>100</v>
      </c>
      <c r="P109" s="144">
        <f t="shared" si="60"/>
        <v>6.6889632107023408E-4</v>
      </c>
      <c r="Q109" s="40">
        <v>100</v>
      </c>
      <c r="R109" s="144">
        <f t="shared" si="61"/>
        <v>6.5530799475753605E-4</v>
      </c>
      <c r="S109" s="40">
        <v>100</v>
      </c>
      <c r="T109" s="144">
        <f t="shared" si="62"/>
        <v>6.3653723742838951E-4</v>
      </c>
      <c r="U109" s="40">
        <v>100</v>
      </c>
      <c r="V109" s="144">
        <f t="shared" si="63"/>
        <v>6.0569351907934583E-4</v>
      </c>
      <c r="W109" s="40">
        <v>100</v>
      </c>
      <c r="X109" s="144">
        <f t="shared" si="64"/>
        <v>6.1690314620604567E-4</v>
      </c>
      <c r="Y109" s="40">
        <v>100</v>
      </c>
      <c r="Z109" s="144">
        <f t="shared" si="65"/>
        <v>6.6622251832111927E-4</v>
      </c>
      <c r="AA109" s="40">
        <v>100</v>
      </c>
      <c r="AB109" s="144">
        <f t="shared" si="66"/>
        <v>6.939625260235947E-4</v>
      </c>
      <c r="AC109" s="40">
        <v>100</v>
      </c>
      <c r="AD109" s="144">
        <f t="shared" si="67"/>
        <v>7.1890726096333576E-4</v>
      </c>
      <c r="AE109" s="145">
        <f t="shared" si="54"/>
        <v>1100</v>
      </c>
      <c r="AF109" s="146">
        <f t="shared" si="55"/>
        <v>6.7859346082665018E-4</v>
      </c>
      <c r="AG109" s="143"/>
    </row>
    <row r="110" spans="1:33" x14ac:dyDescent="0.3">
      <c r="A110" s="12"/>
      <c r="B110" s="84"/>
      <c r="C110" s="84"/>
      <c r="D110" s="31" t="s">
        <v>170</v>
      </c>
      <c r="E110" s="84"/>
      <c r="F110" s="84"/>
      <c r="G110" s="40">
        <v>225</v>
      </c>
      <c r="H110" s="144">
        <f t="shared" si="56"/>
        <v>1.6654330125832717E-3</v>
      </c>
      <c r="I110" s="40">
        <v>225</v>
      </c>
      <c r="J110" s="144">
        <f t="shared" si="57"/>
        <v>1.6778523489932886E-3</v>
      </c>
      <c r="K110" s="40">
        <v>225</v>
      </c>
      <c r="L110" s="144">
        <f t="shared" si="58"/>
        <v>1.6048502139800285E-3</v>
      </c>
      <c r="M110" s="40">
        <v>225</v>
      </c>
      <c r="N110" s="144">
        <f t="shared" si="59"/>
        <v>1.5845070422535212E-3</v>
      </c>
      <c r="O110" s="40">
        <v>225</v>
      </c>
      <c r="P110" s="144">
        <f t="shared" si="60"/>
        <v>1.5050167224080267E-3</v>
      </c>
      <c r="Q110" s="40">
        <v>225</v>
      </c>
      <c r="R110" s="144">
        <f t="shared" si="61"/>
        <v>1.4744429882044561E-3</v>
      </c>
      <c r="S110" s="40">
        <v>225</v>
      </c>
      <c r="T110" s="144">
        <f t="shared" si="62"/>
        <v>1.4322087842138765E-3</v>
      </c>
      <c r="U110" s="40">
        <v>225</v>
      </c>
      <c r="V110" s="144">
        <f t="shared" si="63"/>
        <v>1.3628104179285283E-3</v>
      </c>
      <c r="W110" s="40">
        <v>225</v>
      </c>
      <c r="X110" s="144">
        <f t="shared" si="64"/>
        <v>1.3880320789636028E-3</v>
      </c>
      <c r="Y110" s="40">
        <v>225</v>
      </c>
      <c r="Z110" s="144">
        <f t="shared" si="65"/>
        <v>1.4990006662225182E-3</v>
      </c>
      <c r="AA110" s="40">
        <v>225</v>
      </c>
      <c r="AB110" s="144">
        <f t="shared" si="66"/>
        <v>1.5614156835530881E-3</v>
      </c>
      <c r="AC110" s="40">
        <v>225</v>
      </c>
      <c r="AD110" s="144">
        <f t="shared" si="67"/>
        <v>1.6175413371675054E-3</v>
      </c>
      <c r="AE110" s="145">
        <f t="shared" si="54"/>
        <v>2475</v>
      </c>
      <c r="AF110" s="146">
        <f t="shared" si="55"/>
        <v>1.5268352868599629E-3</v>
      </c>
      <c r="AG110" s="143"/>
    </row>
    <row r="111" spans="1:33" x14ac:dyDescent="0.3">
      <c r="A111" s="12"/>
      <c r="B111" s="84"/>
      <c r="C111" s="84"/>
      <c r="D111" s="31" t="s">
        <v>171</v>
      </c>
      <c r="E111" s="84"/>
      <c r="F111" s="84"/>
      <c r="G111" s="40">
        <v>25</v>
      </c>
      <c r="H111" s="144">
        <f t="shared" si="56"/>
        <v>1.850481125092524E-4</v>
      </c>
      <c r="I111" s="40">
        <v>25</v>
      </c>
      <c r="J111" s="144">
        <f t="shared" si="57"/>
        <v>1.8642803877703205E-4</v>
      </c>
      <c r="K111" s="40">
        <v>25</v>
      </c>
      <c r="L111" s="144">
        <f t="shared" si="58"/>
        <v>1.783166904422254E-4</v>
      </c>
      <c r="M111" s="40">
        <v>25</v>
      </c>
      <c r="N111" s="144">
        <f t="shared" si="59"/>
        <v>1.7605633802816902E-4</v>
      </c>
      <c r="O111" s="40">
        <v>25</v>
      </c>
      <c r="P111" s="144">
        <f t="shared" si="60"/>
        <v>1.6722408026755852E-4</v>
      </c>
      <c r="Q111" s="40">
        <v>25</v>
      </c>
      <c r="R111" s="144">
        <f t="shared" si="61"/>
        <v>1.6382699868938401E-4</v>
      </c>
      <c r="S111" s="40">
        <v>25</v>
      </c>
      <c r="T111" s="144">
        <f t="shared" si="62"/>
        <v>1.5913430935709738E-4</v>
      </c>
      <c r="U111" s="40">
        <v>25</v>
      </c>
      <c r="V111" s="144">
        <f t="shared" si="63"/>
        <v>1.5142337976983646E-4</v>
      </c>
      <c r="W111" s="40">
        <v>25</v>
      </c>
      <c r="X111" s="144">
        <f t="shared" si="64"/>
        <v>1.5422578655151142E-4</v>
      </c>
      <c r="Y111" s="40">
        <v>25</v>
      </c>
      <c r="Z111" s="144">
        <f t="shared" si="65"/>
        <v>1.6655562958027982E-4</v>
      </c>
      <c r="AA111" s="40">
        <v>25</v>
      </c>
      <c r="AB111" s="144">
        <f t="shared" si="66"/>
        <v>1.7349063150589867E-4</v>
      </c>
      <c r="AC111" s="40">
        <v>25</v>
      </c>
      <c r="AD111" s="144">
        <f t="shared" si="67"/>
        <v>1.7972681524083394E-4</v>
      </c>
      <c r="AE111" s="145">
        <f t="shared" si="54"/>
        <v>275</v>
      </c>
      <c r="AF111" s="146">
        <f t="shared" si="55"/>
        <v>1.6964836520666255E-4</v>
      </c>
      <c r="AG111" s="143"/>
    </row>
    <row r="112" spans="1:33" x14ac:dyDescent="0.3">
      <c r="A112" s="12"/>
      <c r="B112" s="84"/>
      <c r="C112" s="84"/>
      <c r="D112" s="31" t="s">
        <v>172</v>
      </c>
      <c r="E112" s="84"/>
      <c r="F112" s="84"/>
      <c r="G112" s="40">
        <v>600</v>
      </c>
      <c r="H112" s="144">
        <f t="shared" si="56"/>
        <v>4.4411547002220575E-3</v>
      </c>
      <c r="I112" s="40">
        <v>600</v>
      </c>
      <c r="J112" s="144">
        <f t="shared" si="57"/>
        <v>4.4742729306487695E-3</v>
      </c>
      <c r="K112" s="40">
        <v>600</v>
      </c>
      <c r="L112" s="144">
        <f t="shared" si="58"/>
        <v>4.2796005706134095E-3</v>
      </c>
      <c r="M112" s="40">
        <v>600</v>
      </c>
      <c r="N112" s="144">
        <f t="shared" si="59"/>
        <v>4.2253521126760559E-3</v>
      </c>
      <c r="O112" s="40">
        <v>600</v>
      </c>
      <c r="P112" s="144">
        <f t="shared" si="60"/>
        <v>4.0133779264214043E-3</v>
      </c>
      <c r="Q112" s="40">
        <v>600</v>
      </c>
      <c r="R112" s="144">
        <f t="shared" si="61"/>
        <v>3.9318479685452159E-3</v>
      </c>
      <c r="S112" s="40">
        <v>600</v>
      </c>
      <c r="T112" s="144">
        <f t="shared" si="62"/>
        <v>3.8192234245703373E-3</v>
      </c>
      <c r="U112" s="40">
        <v>600</v>
      </c>
      <c r="V112" s="144">
        <f t="shared" si="63"/>
        <v>3.6341611144760752E-3</v>
      </c>
      <c r="W112" s="40">
        <v>600</v>
      </c>
      <c r="X112" s="144">
        <f t="shared" si="64"/>
        <v>3.7014188772362738E-3</v>
      </c>
      <c r="Y112" s="40">
        <v>600</v>
      </c>
      <c r="Z112" s="144">
        <f t="shared" si="65"/>
        <v>3.9973351099267156E-3</v>
      </c>
      <c r="AA112" s="40">
        <v>600</v>
      </c>
      <c r="AB112" s="144">
        <f t="shared" si="66"/>
        <v>4.1637751561415682E-3</v>
      </c>
      <c r="AC112" s="40">
        <v>600</v>
      </c>
      <c r="AD112" s="144">
        <f t="shared" si="67"/>
        <v>4.3134435657800141E-3</v>
      </c>
      <c r="AE112" s="145">
        <f t="shared" si="54"/>
        <v>6600</v>
      </c>
      <c r="AF112" s="146">
        <f t="shared" si="55"/>
        <v>4.0715607649599011E-3</v>
      </c>
      <c r="AG112" s="143"/>
    </row>
    <row r="113" spans="1:33" x14ac:dyDescent="0.3">
      <c r="A113" s="12"/>
      <c r="B113" s="84"/>
      <c r="C113" s="84"/>
      <c r="D113" s="31" t="s">
        <v>173</v>
      </c>
      <c r="E113" s="84"/>
      <c r="F113" s="84"/>
      <c r="G113" s="40">
        <v>200</v>
      </c>
      <c r="H113" s="144">
        <f t="shared" si="56"/>
        <v>1.4803849000740192E-3</v>
      </c>
      <c r="I113" s="40">
        <v>200</v>
      </c>
      <c r="J113" s="144">
        <f t="shared" si="57"/>
        <v>1.4914243102162564E-3</v>
      </c>
      <c r="K113" s="40">
        <v>200</v>
      </c>
      <c r="L113" s="144">
        <f t="shared" si="58"/>
        <v>1.4265335235378032E-3</v>
      </c>
      <c r="M113" s="40">
        <v>200</v>
      </c>
      <c r="N113" s="144">
        <f t="shared" si="59"/>
        <v>1.4084507042253522E-3</v>
      </c>
      <c r="O113" s="40">
        <v>200</v>
      </c>
      <c r="P113" s="144">
        <f t="shared" si="60"/>
        <v>1.3377926421404682E-3</v>
      </c>
      <c r="Q113" s="40">
        <v>200</v>
      </c>
      <c r="R113" s="144">
        <f t="shared" si="61"/>
        <v>1.3106159895150721E-3</v>
      </c>
      <c r="S113" s="40">
        <v>200</v>
      </c>
      <c r="T113" s="144">
        <f t="shared" si="62"/>
        <v>1.273074474856779E-3</v>
      </c>
      <c r="U113" s="40">
        <v>200</v>
      </c>
      <c r="V113" s="144">
        <f t="shared" si="63"/>
        <v>1.2113870381586917E-3</v>
      </c>
      <c r="W113" s="40">
        <v>200</v>
      </c>
      <c r="X113" s="144">
        <f t="shared" si="64"/>
        <v>1.2338062924120913E-3</v>
      </c>
      <c r="Y113" s="40">
        <v>200</v>
      </c>
      <c r="Z113" s="144">
        <f t="shared" si="65"/>
        <v>1.3324450366422385E-3</v>
      </c>
      <c r="AA113" s="40">
        <v>200</v>
      </c>
      <c r="AB113" s="144">
        <f t="shared" si="66"/>
        <v>1.3879250520471894E-3</v>
      </c>
      <c r="AC113" s="40">
        <v>200</v>
      </c>
      <c r="AD113" s="144">
        <f t="shared" si="67"/>
        <v>1.4378145219266715E-3</v>
      </c>
      <c r="AE113" s="145">
        <f t="shared" si="54"/>
        <v>2200</v>
      </c>
      <c r="AF113" s="146">
        <f t="shared" si="55"/>
        <v>1.3571869216533004E-3</v>
      </c>
      <c r="AG113" s="143"/>
    </row>
    <row r="114" spans="1:33" x14ac:dyDescent="0.3">
      <c r="A114" s="12"/>
      <c r="B114" s="84"/>
      <c r="C114" s="84"/>
      <c r="D114" s="31" t="s">
        <v>174</v>
      </c>
      <c r="E114" s="84"/>
      <c r="F114" s="84"/>
      <c r="G114" s="40">
        <v>75</v>
      </c>
      <c r="H114" s="144">
        <f t="shared" si="56"/>
        <v>5.5514433752775719E-4</v>
      </c>
      <c r="I114" s="40">
        <v>75</v>
      </c>
      <c r="J114" s="144">
        <f t="shared" si="57"/>
        <v>5.5928411633109618E-4</v>
      </c>
      <c r="K114" s="40">
        <v>75</v>
      </c>
      <c r="L114" s="144">
        <f t="shared" si="58"/>
        <v>5.3495007132667619E-4</v>
      </c>
      <c r="M114" s="40">
        <v>75</v>
      </c>
      <c r="N114" s="144">
        <f t="shared" si="59"/>
        <v>5.2816901408450699E-4</v>
      </c>
      <c r="O114" s="40">
        <v>75</v>
      </c>
      <c r="P114" s="144">
        <f t="shared" si="60"/>
        <v>5.0167224080267553E-4</v>
      </c>
      <c r="Q114" s="40">
        <v>75</v>
      </c>
      <c r="R114" s="144">
        <f t="shared" si="61"/>
        <v>4.9148099606815198E-4</v>
      </c>
      <c r="S114" s="40">
        <v>75</v>
      </c>
      <c r="T114" s="144">
        <f t="shared" si="62"/>
        <v>4.7740292807129216E-4</v>
      </c>
      <c r="U114" s="40">
        <v>75</v>
      </c>
      <c r="V114" s="144">
        <f t="shared" si="63"/>
        <v>4.542701393095094E-4</v>
      </c>
      <c r="W114" s="40">
        <v>75</v>
      </c>
      <c r="X114" s="144">
        <f t="shared" si="64"/>
        <v>4.6267735965453422E-4</v>
      </c>
      <c r="Y114" s="40">
        <v>75</v>
      </c>
      <c r="Z114" s="144">
        <f t="shared" si="65"/>
        <v>4.9966688874083945E-4</v>
      </c>
      <c r="AA114" s="40">
        <v>75</v>
      </c>
      <c r="AB114" s="144">
        <f t="shared" si="66"/>
        <v>5.2047189451769602E-4</v>
      </c>
      <c r="AC114" s="40">
        <v>75</v>
      </c>
      <c r="AD114" s="144">
        <f t="shared" si="67"/>
        <v>5.3918044572250177E-4</v>
      </c>
      <c r="AE114" s="145">
        <f t="shared" si="54"/>
        <v>825</v>
      </c>
      <c r="AF114" s="146">
        <f t="shared" si="55"/>
        <v>5.0894509561998764E-4</v>
      </c>
      <c r="AG114" s="143"/>
    </row>
    <row r="115" spans="1:33" x14ac:dyDescent="0.3">
      <c r="A115" s="12"/>
      <c r="B115" s="84"/>
      <c r="C115" s="84"/>
      <c r="D115" s="31" t="s">
        <v>175</v>
      </c>
      <c r="E115" s="84"/>
      <c r="F115" s="84"/>
      <c r="G115" s="40">
        <v>200</v>
      </c>
      <c r="H115" s="144">
        <f t="shared" si="56"/>
        <v>1.4803849000740192E-3</v>
      </c>
      <c r="I115" s="40">
        <v>200</v>
      </c>
      <c r="J115" s="144">
        <f t="shared" si="57"/>
        <v>1.4914243102162564E-3</v>
      </c>
      <c r="K115" s="40">
        <v>200</v>
      </c>
      <c r="L115" s="144">
        <f t="shared" si="58"/>
        <v>1.4265335235378032E-3</v>
      </c>
      <c r="M115" s="40">
        <v>200</v>
      </c>
      <c r="N115" s="144">
        <f t="shared" si="59"/>
        <v>1.4084507042253522E-3</v>
      </c>
      <c r="O115" s="40">
        <v>200</v>
      </c>
      <c r="P115" s="144">
        <f t="shared" si="60"/>
        <v>1.3377926421404682E-3</v>
      </c>
      <c r="Q115" s="40">
        <v>200</v>
      </c>
      <c r="R115" s="144">
        <f t="shared" si="61"/>
        <v>1.3106159895150721E-3</v>
      </c>
      <c r="S115" s="40">
        <v>200</v>
      </c>
      <c r="T115" s="144">
        <f t="shared" si="62"/>
        <v>1.273074474856779E-3</v>
      </c>
      <c r="U115" s="40">
        <v>200</v>
      </c>
      <c r="V115" s="144">
        <f t="shared" si="63"/>
        <v>1.2113870381586917E-3</v>
      </c>
      <c r="W115" s="40">
        <v>200</v>
      </c>
      <c r="X115" s="144">
        <f t="shared" si="64"/>
        <v>1.2338062924120913E-3</v>
      </c>
      <c r="Y115" s="40">
        <v>200</v>
      </c>
      <c r="Z115" s="144">
        <f t="shared" si="65"/>
        <v>1.3324450366422385E-3</v>
      </c>
      <c r="AA115" s="40">
        <v>200</v>
      </c>
      <c r="AB115" s="144">
        <f t="shared" si="66"/>
        <v>1.3879250520471894E-3</v>
      </c>
      <c r="AC115" s="40">
        <v>200</v>
      </c>
      <c r="AD115" s="144">
        <f t="shared" si="67"/>
        <v>1.4378145219266715E-3</v>
      </c>
      <c r="AE115" s="145">
        <f t="shared" si="54"/>
        <v>2200</v>
      </c>
      <c r="AF115" s="146">
        <f t="shared" si="55"/>
        <v>1.3571869216533004E-3</v>
      </c>
      <c r="AG115" s="143"/>
    </row>
    <row r="116" spans="1:33" x14ac:dyDescent="0.3">
      <c r="A116" s="12"/>
      <c r="B116" s="84"/>
      <c r="C116" s="84"/>
      <c r="D116" s="31" t="s">
        <v>58</v>
      </c>
      <c r="E116" s="84"/>
      <c r="F116" s="84"/>
      <c r="G116" s="40">
        <v>150</v>
      </c>
      <c r="H116" s="148">
        <f t="shared" si="56"/>
        <v>1.1102886750555144E-3</v>
      </c>
      <c r="I116" s="40">
        <v>150</v>
      </c>
      <c r="J116" s="148">
        <f t="shared" si="57"/>
        <v>1.1185682326621924E-3</v>
      </c>
      <c r="K116" s="40">
        <v>150</v>
      </c>
      <c r="L116" s="148">
        <f t="shared" si="58"/>
        <v>1.0699001426533524E-3</v>
      </c>
      <c r="M116" s="40">
        <v>150</v>
      </c>
      <c r="N116" s="148">
        <f t="shared" si="59"/>
        <v>1.056338028169014E-3</v>
      </c>
      <c r="O116" s="40">
        <v>150</v>
      </c>
      <c r="P116" s="148">
        <f t="shared" si="60"/>
        <v>1.0033444816053511E-3</v>
      </c>
      <c r="Q116" s="40">
        <v>150</v>
      </c>
      <c r="R116" s="148">
        <f t="shared" si="61"/>
        <v>9.8296199213630396E-4</v>
      </c>
      <c r="S116" s="40">
        <v>150</v>
      </c>
      <c r="T116" s="148">
        <f t="shared" si="62"/>
        <v>9.5480585614258432E-4</v>
      </c>
      <c r="U116" s="40">
        <v>150</v>
      </c>
      <c r="V116" s="148">
        <f t="shared" si="63"/>
        <v>9.0854027861901881E-4</v>
      </c>
      <c r="W116" s="40">
        <v>150</v>
      </c>
      <c r="X116" s="148">
        <f t="shared" si="64"/>
        <v>9.2535471930906845E-4</v>
      </c>
      <c r="Y116" s="40">
        <v>150</v>
      </c>
      <c r="Z116" s="148">
        <f t="shared" si="65"/>
        <v>9.993337774816789E-4</v>
      </c>
      <c r="AA116" s="40">
        <v>150</v>
      </c>
      <c r="AB116" s="148">
        <f t="shared" si="66"/>
        <v>1.040943789035392E-3</v>
      </c>
      <c r="AC116" s="40">
        <v>150</v>
      </c>
      <c r="AD116" s="148">
        <f t="shared" si="67"/>
        <v>1.0783608914450035E-3</v>
      </c>
      <c r="AE116" s="149">
        <f t="shared" si="54"/>
        <v>1650</v>
      </c>
      <c r="AF116" s="150">
        <f t="shared" si="55"/>
        <v>1.0178901912399753E-3</v>
      </c>
      <c r="AG116" s="143"/>
    </row>
    <row r="117" spans="1:33" x14ac:dyDescent="0.3">
      <c r="A117" s="12"/>
      <c r="B117" s="84"/>
      <c r="C117" s="84"/>
      <c r="D117" s="31"/>
      <c r="E117" s="84" t="s">
        <v>176</v>
      </c>
      <c r="F117" s="84"/>
      <c r="G117" s="152">
        <f>SUM(G100:G116)</f>
        <v>6962.5</v>
      </c>
      <c r="H117" s="153">
        <f>IF(G117=0,0,G117/G$21)</f>
        <v>5.1535899333826796E-2</v>
      </c>
      <c r="I117" s="152">
        <f>SUM(I100:I116)</f>
        <v>6937.5</v>
      </c>
      <c r="J117" s="153">
        <f>IF(I117=0,0,I117/I$21)</f>
        <v>5.1733780760626395E-2</v>
      </c>
      <c r="K117" s="152">
        <f>SUM(K100:K116)</f>
        <v>7090</v>
      </c>
      <c r="L117" s="153">
        <f>IF(K117=0,0,K117/K$21)</f>
        <v>5.057061340941512E-2</v>
      </c>
      <c r="M117" s="152">
        <f>SUM(M100:M116)</f>
        <v>7135</v>
      </c>
      <c r="N117" s="153">
        <f>IF(M117=0,0,M117/M$21)</f>
        <v>5.0246478873239436E-2</v>
      </c>
      <c r="O117" s="152">
        <f>SUM(O100:O116)</f>
        <v>7322.5</v>
      </c>
      <c r="P117" s="153">
        <f>IF(O117=0,0,O117/O$21)</f>
        <v>4.8979933110367892E-2</v>
      </c>
      <c r="Q117" s="152">
        <f>SUM(Q100:Q116)</f>
        <v>7400</v>
      </c>
      <c r="R117" s="153">
        <f>IF(Q117=0,0,Q117/Q$21)</f>
        <v>4.8492791612057669E-2</v>
      </c>
      <c r="S117" s="152">
        <f>SUM(S100:S116)</f>
        <v>7512.5</v>
      </c>
      <c r="T117" s="153">
        <f>IF(S117=0,0,S117/S$21)</f>
        <v>4.7819859961807765E-2</v>
      </c>
      <c r="U117" s="152">
        <f>SUM(U100:U116)</f>
        <v>7712.5</v>
      </c>
      <c r="V117" s="153">
        <f>IF(U117=0,0,U117/U$21)</f>
        <v>4.6714112658994549E-2</v>
      </c>
      <c r="W117" s="152">
        <f>SUM(W100:W116)</f>
        <v>7637.5</v>
      </c>
      <c r="X117" s="153">
        <f>IF(W117=0,0,W117/W$21)</f>
        <v>4.7115977791486734E-2</v>
      </c>
      <c r="Y117" s="152">
        <f>SUM(Y100:Y116)</f>
        <v>7337.5</v>
      </c>
      <c r="Z117" s="153">
        <f>IF(Y117=0,0,Y117/Y$21)</f>
        <v>4.8884077281812127E-2</v>
      </c>
      <c r="AA117" s="152">
        <f>SUM(AA100:AA116)</f>
        <v>7187.5</v>
      </c>
      <c r="AB117" s="153">
        <f>IF(AA117=0,0,AA117/AA$21)</f>
        <v>4.9878556557945868E-2</v>
      </c>
      <c r="AC117" s="152">
        <f>SUM(AC100:AC116)</f>
        <v>7062.5</v>
      </c>
      <c r="AD117" s="153">
        <f>IF(AC117=0,0,AC117/AC$21)</f>
        <v>5.0772825305535584E-2</v>
      </c>
      <c r="AE117" s="154">
        <f>SUM(AE100:AE116)</f>
        <v>79960</v>
      </c>
      <c r="AF117" s="155">
        <f>IF(AE117=0,0,AE117/AE$21)</f>
        <v>4.9327575570635412E-2</v>
      </c>
      <c r="AG117" s="143"/>
    </row>
    <row r="118" spans="1:33" x14ac:dyDescent="0.3">
      <c r="A118" s="12"/>
      <c r="B118" s="84"/>
      <c r="C118" s="138" t="s">
        <v>177</v>
      </c>
      <c r="D118" s="31"/>
      <c r="E118" s="84"/>
      <c r="F118" s="84"/>
      <c r="G118" s="139"/>
      <c r="H118" s="144"/>
      <c r="I118" s="139"/>
      <c r="J118" s="144"/>
      <c r="K118" s="139"/>
      <c r="L118" s="144"/>
      <c r="M118" s="139"/>
      <c r="N118" s="144"/>
      <c r="O118" s="139"/>
      <c r="P118" s="144"/>
      <c r="Q118" s="139"/>
      <c r="R118" s="144"/>
      <c r="S118" s="139"/>
      <c r="T118" s="144"/>
      <c r="U118" s="139"/>
      <c r="V118" s="144"/>
      <c r="W118" s="139"/>
      <c r="X118" s="144"/>
      <c r="Y118" s="139"/>
      <c r="Z118" s="144"/>
      <c r="AA118" s="139"/>
      <c r="AB118" s="144"/>
      <c r="AC118" s="139"/>
      <c r="AD118" s="144"/>
      <c r="AE118" s="141"/>
      <c r="AF118" s="146"/>
      <c r="AG118" s="143"/>
    </row>
    <row r="119" spans="1:33" x14ac:dyDescent="0.3">
      <c r="A119" s="12"/>
      <c r="B119" s="84"/>
      <c r="C119" s="84"/>
      <c r="D119" s="31" t="s">
        <v>178</v>
      </c>
      <c r="E119" s="84"/>
      <c r="F119" s="84"/>
      <c r="G119" s="40">
        <v>350</v>
      </c>
      <c r="H119" s="144">
        <f t="shared" ref="H119:H124" si="68">IF(G119=0,0,G119/G$21)</f>
        <v>2.5906735751295338E-3</v>
      </c>
      <c r="I119" s="40">
        <v>350</v>
      </c>
      <c r="J119" s="144">
        <f t="shared" ref="J119:J124" si="69">IF(I119=0,0,I119/I$21)</f>
        <v>2.609992542878449E-3</v>
      </c>
      <c r="K119" s="40">
        <v>350</v>
      </c>
      <c r="L119" s="144">
        <f t="shared" ref="L119:L124" si="70">IF(K119=0,0,K119/K$21)</f>
        <v>2.4964336661911554E-3</v>
      </c>
      <c r="M119" s="40">
        <v>350</v>
      </c>
      <c r="N119" s="144">
        <f t="shared" ref="N119:N124" si="71">IF(M119=0,0,M119/M$21)</f>
        <v>2.4647887323943664E-3</v>
      </c>
      <c r="O119" s="40">
        <v>350</v>
      </c>
      <c r="P119" s="144">
        <f t="shared" ref="P119:P124" si="72">IF(O119=0,0,O119/O$21)</f>
        <v>2.3411371237458192E-3</v>
      </c>
      <c r="Q119" s="40">
        <v>350</v>
      </c>
      <c r="R119" s="144">
        <f t="shared" ref="R119:R124" si="73">IF(Q119=0,0,Q119/Q$21)</f>
        <v>2.2935779816513763E-3</v>
      </c>
      <c r="S119" s="40">
        <v>350</v>
      </c>
      <c r="T119" s="144">
        <f t="shared" ref="T119:T124" si="74">IF(S119=0,0,S119/S$21)</f>
        <v>2.2278803309993636E-3</v>
      </c>
      <c r="U119" s="40">
        <v>350</v>
      </c>
      <c r="V119" s="144">
        <f t="shared" ref="V119:V124" si="75">IF(U119=0,0,U119/U$21)</f>
        <v>2.1199273167777106E-3</v>
      </c>
      <c r="W119" s="40">
        <v>350</v>
      </c>
      <c r="X119" s="144">
        <f t="shared" ref="X119:X124" si="76">IF(W119=0,0,W119/W$21)</f>
        <v>2.1591610117211598E-3</v>
      </c>
      <c r="Y119" s="40">
        <v>350</v>
      </c>
      <c r="Z119" s="144">
        <f t="shared" ref="Z119:Z124" si="77">IF(Y119=0,0,Y119/Y$21)</f>
        <v>2.3317788141239172E-3</v>
      </c>
      <c r="AA119" s="40">
        <v>350</v>
      </c>
      <c r="AB119" s="144">
        <f t="shared" ref="AB119:AB124" si="78">IF(AA119=0,0,AA119/AA$21)</f>
        <v>2.4288688410825814E-3</v>
      </c>
      <c r="AC119" s="40">
        <v>350</v>
      </c>
      <c r="AD119" s="144">
        <f t="shared" ref="AD119:AD124" si="79">IF(AC119=0,0,AC119/AC$21)</f>
        <v>2.5161754133716753E-3</v>
      </c>
      <c r="AE119" s="145">
        <f>AC119+AA119+W119+U119+S119+Q119+O119+M119+K119+I119+G119</f>
        <v>3850</v>
      </c>
      <c r="AF119" s="146">
        <f t="shared" ref="AF119:AF124" si="80">IF(AE119=0,0,AE119/AE$21)</f>
        <v>2.3750771128932756E-3</v>
      </c>
      <c r="AG119" s="143"/>
    </row>
    <row r="120" spans="1:33" x14ac:dyDescent="0.3">
      <c r="A120" s="12"/>
      <c r="B120" s="84"/>
      <c r="C120" s="84"/>
      <c r="D120" s="31" t="s">
        <v>179</v>
      </c>
      <c r="E120" s="84"/>
      <c r="F120" s="84"/>
      <c r="G120" s="40">
        <v>300</v>
      </c>
      <c r="H120" s="144">
        <f t="shared" si="68"/>
        <v>2.2205773501110288E-3</v>
      </c>
      <c r="I120" s="40">
        <v>300</v>
      </c>
      <c r="J120" s="144">
        <f t="shared" si="69"/>
        <v>2.2371364653243847E-3</v>
      </c>
      <c r="K120" s="40">
        <v>300</v>
      </c>
      <c r="L120" s="144">
        <f t="shared" si="70"/>
        <v>2.1398002853067048E-3</v>
      </c>
      <c r="M120" s="40">
        <v>300</v>
      </c>
      <c r="N120" s="144">
        <f t="shared" si="71"/>
        <v>2.112676056338028E-3</v>
      </c>
      <c r="O120" s="40">
        <v>300</v>
      </c>
      <c r="P120" s="144">
        <f t="shared" si="72"/>
        <v>2.0066889632107021E-3</v>
      </c>
      <c r="Q120" s="40">
        <v>300</v>
      </c>
      <c r="R120" s="144">
        <f t="shared" si="73"/>
        <v>1.9659239842726079E-3</v>
      </c>
      <c r="S120" s="40">
        <v>300</v>
      </c>
      <c r="T120" s="144">
        <f t="shared" si="74"/>
        <v>1.9096117122851686E-3</v>
      </c>
      <c r="U120" s="40">
        <v>300</v>
      </c>
      <c r="V120" s="144">
        <f t="shared" si="75"/>
        <v>1.8170805572380376E-3</v>
      </c>
      <c r="W120" s="40">
        <v>300</v>
      </c>
      <c r="X120" s="144">
        <f t="shared" si="76"/>
        <v>1.8507094386181369E-3</v>
      </c>
      <c r="Y120" s="40">
        <v>300</v>
      </c>
      <c r="Z120" s="144">
        <f t="shared" si="77"/>
        <v>1.9986675549633578E-3</v>
      </c>
      <c r="AA120" s="40">
        <v>300</v>
      </c>
      <c r="AB120" s="144">
        <f t="shared" si="78"/>
        <v>2.0818875780707841E-3</v>
      </c>
      <c r="AC120" s="40">
        <v>300</v>
      </c>
      <c r="AD120" s="144">
        <f t="shared" si="79"/>
        <v>2.1567217828900071E-3</v>
      </c>
      <c r="AE120" s="145">
        <f>AC120+AA120+W120+U120+S120+Q120+O120+M120+K120+I120+G120</f>
        <v>3300</v>
      </c>
      <c r="AF120" s="146">
        <f t="shared" si="80"/>
        <v>2.0357803824799505E-3</v>
      </c>
      <c r="AG120" s="143"/>
    </row>
    <row r="121" spans="1:33" x14ac:dyDescent="0.3">
      <c r="A121" s="12"/>
      <c r="B121" s="84"/>
      <c r="C121" s="84"/>
      <c r="D121" s="31" t="s">
        <v>180</v>
      </c>
      <c r="E121" s="84"/>
      <c r="F121" s="84"/>
      <c r="G121" s="40">
        <v>200</v>
      </c>
      <c r="H121" s="144">
        <f t="shared" si="68"/>
        <v>1.4803849000740192E-3</v>
      </c>
      <c r="I121" s="40">
        <v>200</v>
      </c>
      <c r="J121" s="144">
        <f t="shared" si="69"/>
        <v>1.4914243102162564E-3</v>
      </c>
      <c r="K121" s="40">
        <v>200</v>
      </c>
      <c r="L121" s="144">
        <f t="shared" si="70"/>
        <v>1.4265335235378032E-3</v>
      </c>
      <c r="M121" s="40">
        <v>200</v>
      </c>
      <c r="N121" s="144">
        <f t="shared" si="71"/>
        <v>1.4084507042253522E-3</v>
      </c>
      <c r="O121" s="40">
        <v>200</v>
      </c>
      <c r="P121" s="144">
        <f t="shared" si="72"/>
        <v>1.3377926421404682E-3</v>
      </c>
      <c r="Q121" s="40">
        <v>200</v>
      </c>
      <c r="R121" s="144">
        <f t="shared" si="73"/>
        <v>1.3106159895150721E-3</v>
      </c>
      <c r="S121" s="40">
        <v>200</v>
      </c>
      <c r="T121" s="144">
        <f t="shared" si="74"/>
        <v>1.273074474856779E-3</v>
      </c>
      <c r="U121" s="40">
        <v>200</v>
      </c>
      <c r="V121" s="144">
        <f t="shared" si="75"/>
        <v>1.2113870381586917E-3</v>
      </c>
      <c r="W121" s="40">
        <v>200</v>
      </c>
      <c r="X121" s="144">
        <f t="shared" si="76"/>
        <v>1.2338062924120913E-3</v>
      </c>
      <c r="Y121" s="40">
        <v>200</v>
      </c>
      <c r="Z121" s="144">
        <f t="shared" si="77"/>
        <v>1.3324450366422385E-3</v>
      </c>
      <c r="AA121" s="40">
        <v>200</v>
      </c>
      <c r="AB121" s="144">
        <f t="shared" si="78"/>
        <v>1.3879250520471894E-3</v>
      </c>
      <c r="AC121" s="40">
        <v>200</v>
      </c>
      <c r="AD121" s="144">
        <f t="shared" si="79"/>
        <v>1.4378145219266715E-3</v>
      </c>
      <c r="AE121" s="145">
        <f>AC121+AA121+W121+U121+S121+Q121+O121+M121+K121+I121+G121</f>
        <v>2200</v>
      </c>
      <c r="AF121" s="146">
        <f t="shared" si="80"/>
        <v>1.3571869216533004E-3</v>
      </c>
      <c r="AG121" s="143"/>
    </row>
    <row r="122" spans="1:33" x14ac:dyDescent="0.3">
      <c r="A122" s="12"/>
      <c r="B122" s="84"/>
      <c r="C122" s="84"/>
      <c r="D122" s="31" t="s">
        <v>181</v>
      </c>
      <c r="E122" s="84"/>
      <c r="F122" s="84"/>
      <c r="G122" s="40">
        <v>450</v>
      </c>
      <c r="H122" s="144">
        <f t="shared" si="68"/>
        <v>3.3308660251665434E-3</v>
      </c>
      <c r="I122" s="40">
        <v>450</v>
      </c>
      <c r="J122" s="144">
        <f t="shared" si="69"/>
        <v>3.3557046979865771E-3</v>
      </c>
      <c r="K122" s="40">
        <v>450</v>
      </c>
      <c r="L122" s="144">
        <f t="shared" si="70"/>
        <v>3.2097004279600569E-3</v>
      </c>
      <c r="M122" s="40">
        <v>450</v>
      </c>
      <c r="N122" s="144">
        <f t="shared" si="71"/>
        <v>3.1690140845070424E-3</v>
      </c>
      <c r="O122" s="40">
        <v>450</v>
      </c>
      <c r="P122" s="144">
        <f t="shared" si="72"/>
        <v>3.0100334448160534E-3</v>
      </c>
      <c r="Q122" s="40">
        <v>450</v>
      </c>
      <c r="R122" s="144">
        <f t="shared" si="73"/>
        <v>2.9488859764089121E-3</v>
      </c>
      <c r="S122" s="40">
        <v>450</v>
      </c>
      <c r="T122" s="144">
        <f t="shared" si="74"/>
        <v>2.864417568427753E-3</v>
      </c>
      <c r="U122" s="40">
        <v>450</v>
      </c>
      <c r="V122" s="144">
        <f t="shared" si="75"/>
        <v>2.7256208358570565E-3</v>
      </c>
      <c r="W122" s="40">
        <v>450</v>
      </c>
      <c r="X122" s="144">
        <f t="shared" si="76"/>
        <v>2.7760641579272056E-3</v>
      </c>
      <c r="Y122" s="40">
        <v>450</v>
      </c>
      <c r="Z122" s="144">
        <f t="shared" si="77"/>
        <v>2.9980013324450365E-3</v>
      </c>
      <c r="AA122" s="40">
        <v>450</v>
      </c>
      <c r="AB122" s="144">
        <f t="shared" si="78"/>
        <v>3.1228313671061761E-3</v>
      </c>
      <c r="AC122" s="40">
        <v>450</v>
      </c>
      <c r="AD122" s="144">
        <f t="shared" si="79"/>
        <v>3.2350826743350108E-3</v>
      </c>
      <c r="AE122" s="145">
        <f>AC122+AA122+W122+U122+S122+Q122+O122+M122+K122+I122+G122</f>
        <v>4950</v>
      </c>
      <c r="AF122" s="146">
        <f t="shared" si="80"/>
        <v>3.0536705737199258E-3</v>
      </c>
      <c r="AG122" s="143"/>
    </row>
    <row r="123" spans="1:33" x14ac:dyDescent="0.3">
      <c r="A123" s="12"/>
      <c r="B123" s="84"/>
      <c r="C123" s="84"/>
      <c r="D123" s="31" t="s">
        <v>182</v>
      </c>
      <c r="E123" s="84"/>
      <c r="F123" s="84"/>
      <c r="G123" s="40">
        <v>150</v>
      </c>
      <c r="H123" s="148">
        <f t="shared" si="68"/>
        <v>1.1102886750555144E-3</v>
      </c>
      <c r="I123" s="40">
        <v>150</v>
      </c>
      <c r="J123" s="148">
        <f t="shared" si="69"/>
        <v>1.1185682326621924E-3</v>
      </c>
      <c r="K123" s="40">
        <v>150</v>
      </c>
      <c r="L123" s="148">
        <f t="shared" si="70"/>
        <v>1.0699001426533524E-3</v>
      </c>
      <c r="M123" s="40">
        <v>150</v>
      </c>
      <c r="N123" s="148">
        <f t="shared" si="71"/>
        <v>1.056338028169014E-3</v>
      </c>
      <c r="O123" s="40">
        <v>150</v>
      </c>
      <c r="P123" s="148">
        <f t="shared" si="72"/>
        <v>1.0033444816053511E-3</v>
      </c>
      <c r="Q123" s="40">
        <v>150</v>
      </c>
      <c r="R123" s="148">
        <f t="shared" si="73"/>
        <v>9.8296199213630396E-4</v>
      </c>
      <c r="S123" s="40">
        <v>150</v>
      </c>
      <c r="T123" s="148">
        <f t="shared" si="74"/>
        <v>9.5480585614258432E-4</v>
      </c>
      <c r="U123" s="40">
        <v>150</v>
      </c>
      <c r="V123" s="148">
        <f t="shared" si="75"/>
        <v>9.0854027861901881E-4</v>
      </c>
      <c r="W123" s="40">
        <v>150</v>
      </c>
      <c r="X123" s="148">
        <f t="shared" si="76"/>
        <v>9.2535471930906845E-4</v>
      </c>
      <c r="Y123" s="40">
        <v>150</v>
      </c>
      <c r="Z123" s="148">
        <f t="shared" si="77"/>
        <v>9.993337774816789E-4</v>
      </c>
      <c r="AA123" s="40">
        <v>150</v>
      </c>
      <c r="AB123" s="148">
        <f t="shared" si="78"/>
        <v>1.040943789035392E-3</v>
      </c>
      <c r="AC123" s="40">
        <v>150</v>
      </c>
      <c r="AD123" s="148">
        <f t="shared" si="79"/>
        <v>1.0783608914450035E-3</v>
      </c>
      <c r="AE123" s="149">
        <f>AC123+AA123+W123+U123+S123+Q123+O123+M123+K123+I123+G123</f>
        <v>1650</v>
      </c>
      <c r="AF123" s="150">
        <f t="shared" si="80"/>
        <v>1.0178901912399753E-3</v>
      </c>
      <c r="AG123" s="143"/>
    </row>
    <row r="124" spans="1:33" x14ac:dyDescent="0.3">
      <c r="A124" s="12"/>
      <c r="B124" s="84"/>
      <c r="C124" s="84"/>
      <c r="D124" s="31"/>
      <c r="E124" s="84" t="s">
        <v>183</v>
      </c>
      <c r="F124" s="84"/>
      <c r="G124" s="152">
        <f>SUM(G119:G123)</f>
        <v>1450</v>
      </c>
      <c r="H124" s="153">
        <f t="shared" si="68"/>
        <v>1.0732790525536639E-2</v>
      </c>
      <c r="I124" s="152">
        <f>SUM(I119:I123)</f>
        <v>1450</v>
      </c>
      <c r="J124" s="153">
        <f t="shared" si="69"/>
        <v>1.0812826249067859E-2</v>
      </c>
      <c r="K124" s="152">
        <f>SUM(K119:K123)</f>
        <v>1450</v>
      </c>
      <c r="L124" s="153">
        <f t="shared" si="70"/>
        <v>1.0342368045649072E-2</v>
      </c>
      <c r="M124" s="152">
        <f>SUM(M119:M123)</f>
        <v>1450</v>
      </c>
      <c r="N124" s="153">
        <f t="shared" si="71"/>
        <v>1.0211267605633803E-2</v>
      </c>
      <c r="O124" s="152">
        <f>SUM(O119:O123)</f>
        <v>1450</v>
      </c>
      <c r="P124" s="153">
        <f t="shared" si="72"/>
        <v>9.6989966555183944E-3</v>
      </c>
      <c r="Q124" s="152">
        <f>SUM(Q119:Q123)</f>
        <v>1450</v>
      </c>
      <c r="R124" s="153">
        <f t="shared" si="73"/>
        <v>9.5019659239842721E-3</v>
      </c>
      <c r="S124" s="152">
        <f>SUM(S119:S123)</f>
        <v>1450</v>
      </c>
      <c r="T124" s="153">
        <f t="shared" si="74"/>
        <v>9.2297899427116487E-3</v>
      </c>
      <c r="U124" s="152">
        <f>SUM(U119:U123)</f>
        <v>1450</v>
      </c>
      <c r="V124" s="153">
        <f t="shared" si="75"/>
        <v>8.7825560266505155E-3</v>
      </c>
      <c r="W124" s="152">
        <f>SUM(W119:W123)</f>
        <v>1450</v>
      </c>
      <c r="X124" s="153">
        <f t="shared" si="76"/>
        <v>8.945095619987662E-3</v>
      </c>
      <c r="Y124" s="152">
        <f>SUM(Y119:Y123)</f>
        <v>1450</v>
      </c>
      <c r="Z124" s="153">
        <f t="shared" si="77"/>
        <v>9.6602265156562287E-3</v>
      </c>
      <c r="AA124" s="152">
        <f>SUM(AA119:AA123)</f>
        <v>1450</v>
      </c>
      <c r="AB124" s="153">
        <f t="shared" si="78"/>
        <v>1.0062456627342124E-2</v>
      </c>
      <c r="AC124" s="152">
        <f>SUM(AC119:AC123)</f>
        <v>1450</v>
      </c>
      <c r="AD124" s="153">
        <f t="shared" si="79"/>
        <v>1.0424155283968369E-2</v>
      </c>
      <c r="AE124" s="154">
        <f>SUM(AE119:AE123)</f>
        <v>15950</v>
      </c>
      <c r="AF124" s="155">
        <f t="shared" si="80"/>
        <v>9.8396051819864289E-3</v>
      </c>
      <c r="AG124" s="143"/>
    </row>
    <row r="125" spans="1:33" x14ac:dyDescent="0.3">
      <c r="A125" s="12"/>
      <c r="B125" s="84"/>
      <c r="C125" s="84"/>
      <c r="D125" s="31"/>
      <c r="E125" s="84"/>
      <c r="F125" s="84"/>
      <c r="G125" s="157"/>
      <c r="H125" s="158"/>
      <c r="I125" s="157"/>
      <c r="J125" s="158"/>
      <c r="K125" s="157"/>
      <c r="L125" s="158"/>
      <c r="M125" s="157"/>
      <c r="N125" s="158"/>
      <c r="O125" s="157"/>
      <c r="P125" s="158"/>
      <c r="Q125" s="157"/>
      <c r="R125" s="158"/>
      <c r="S125" s="157"/>
      <c r="T125" s="158"/>
      <c r="U125" s="157"/>
      <c r="V125" s="158"/>
      <c r="W125" s="157"/>
      <c r="X125" s="158"/>
      <c r="Y125" s="157"/>
      <c r="Z125" s="158"/>
      <c r="AA125" s="157"/>
      <c r="AB125" s="158"/>
      <c r="AC125" s="157"/>
      <c r="AD125" s="158"/>
      <c r="AE125" s="159"/>
      <c r="AF125" s="160"/>
      <c r="AG125" s="143"/>
    </row>
    <row r="126" spans="1:33" x14ac:dyDescent="0.3">
      <c r="A126" s="12"/>
      <c r="B126" s="161" t="s">
        <v>184</v>
      </c>
      <c r="C126" s="84"/>
      <c r="D126" s="31"/>
      <c r="E126" s="84"/>
      <c r="F126" s="84"/>
      <c r="G126" s="162">
        <f>G124+G117+G98+G92+G84+G79</f>
        <v>23457.5</v>
      </c>
      <c r="H126" s="163">
        <f>IF(G126=0,0,G126/G$21)</f>
        <v>0.17363064396743152</v>
      </c>
      <c r="I126" s="162">
        <f>I124+I117+I98+I92+I84+I79</f>
        <v>23408.5</v>
      </c>
      <c r="J126" s="163">
        <f>IF(I126=0,0,I126/I$21)</f>
        <v>0.1745600298284862</v>
      </c>
      <c r="K126" s="162">
        <f>K124+K117+K98+K92+K84+K79</f>
        <v>23633</v>
      </c>
      <c r="L126" s="163">
        <f>IF(K126=0,0,K126/K$21)</f>
        <v>0.1685663338088445</v>
      </c>
      <c r="M126" s="162">
        <f>M124+M117+M98+M92+M84+M79</f>
        <v>23700.799999999999</v>
      </c>
      <c r="N126" s="163">
        <f>IF(M126=0,0,M126/M$21)</f>
        <v>0.16690704225352113</v>
      </c>
      <c r="O126" s="162">
        <f>O124+O117+O98+O92+O84+O79</f>
        <v>23978.3</v>
      </c>
      <c r="P126" s="163">
        <f>IF(O126=0,0,O126/O$21)</f>
        <v>0.16038996655518395</v>
      </c>
      <c r="Q126" s="162">
        <f>Q124+Q117+Q98+Q92+Q84+Q79</f>
        <v>24093</v>
      </c>
      <c r="R126" s="163">
        <f>IF(Q126=0,0,Q126/Q$21)</f>
        <v>0.15788335517693317</v>
      </c>
      <c r="S126" s="162">
        <f>S124+S117+S98+S92+S84+S79</f>
        <v>24259.5</v>
      </c>
      <c r="T126" s="163">
        <f>IF(S126=0,0,S126/S$21)</f>
        <v>0.15442075111394016</v>
      </c>
      <c r="U126" s="162">
        <f>U124+U117+U98+U92+U84+U79</f>
        <v>24555.5</v>
      </c>
      <c r="V126" s="163">
        <f>IF(U126=0,0,U126/U$21)</f>
        <v>0.14873107207752878</v>
      </c>
      <c r="W126" s="162">
        <f>W124+W117+W98+W92+W84+W79</f>
        <v>24444.5</v>
      </c>
      <c r="X126" s="163">
        <f>IF(W126=0,0,W126/W$21)</f>
        <v>0.15079888957433682</v>
      </c>
      <c r="Y126" s="162">
        <f>Y124+Y117+Y98+Y92+Y84+Y79</f>
        <v>24000.5</v>
      </c>
      <c r="Z126" s="163">
        <f>IF(Y126=0,0,Y126/Y$21)</f>
        <v>0.15989673550966021</v>
      </c>
      <c r="AA126" s="162">
        <f>AA124+AA117+AA98+AA92+AA84+AA79</f>
        <v>23778.5</v>
      </c>
      <c r="AB126" s="163">
        <f>IF(AA126=0,0,AA126/AA$21)</f>
        <v>0.16501387925052047</v>
      </c>
      <c r="AC126" s="162">
        <f>AC124+AC117+AC98+AC92+AC84+AC79</f>
        <v>23593.5</v>
      </c>
      <c r="AD126" s="163">
        <f>IF(AC126=0,0,AC126/AC$21)</f>
        <v>0.16961538461538461</v>
      </c>
      <c r="AE126" s="164">
        <f>AE124+AE117+AE98+AE92+AE84+AE79</f>
        <v>262902.59999999998</v>
      </c>
      <c r="AF126" s="165">
        <f>IF(AE126=0,0,AE126/AE$21)</f>
        <v>0.16218544108574953</v>
      </c>
      <c r="AG126" s="143"/>
    </row>
    <row r="127" spans="1:33" ht="15.6" x14ac:dyDescent="0.3">
      <c r="A127" s="166"/>
      <c r="B127" s="167" t="s">
        <v>185</v>
      </c>
      <c r="C127" s="168"/>
      <c r="D127" s="90"/>
      <c r="E127" s="168"/>
      <c r="F127" s="168"/>
      <c r="G127" s="169">
        <f>G57-G126</f>
        <v>28807.46</v>
      </c>
      <c r="H127" s="170">
        <f>IF(G127=0,0,G127/G$21)</f>
        <v>0.21323064396743152</v>
      </c>
      <c r="I127" s="169">
        <f>I57-I126</f>
        <v>28617.513500000001</v>
      </c>
      <c r="J127" s="170">
        <f>IF(I127=0,0,I127/I$21)</f>
        <v>0.21340427665920955</v>
      </c>
      <c r="K127" s="169">
        <f>K57-K126</f>
        <v>31362.447</v>
      </c>
      <c r="L127" s="170">
        <f>IF(K127=0,0,K127/K$21)</f>
        <v>0.22369791012838802</v>
      </c>
      <c r="M127" s="169">
        <f>M57-M126</f>
        <v>32198.070000000003</v>
      </c>
      <c r="N127" s="170">
        <f>IF(M127=0,0,M127/M$21)</f>
        <v>0.22674697183098594</v>
      </c>
      <c r="O127" s="169">
        <f>O57-O126</f>
        <v>37282.197499999995</v>
      </c>
      <c r="P127" s="170">
        <f>IF(O127=0,0,O127/O$21)</f>
        <v>0.24937924749163876</v>
      </c>
      <c r="Q127" s="169">
        <f>Q57-Q126</f>
        <v>39582.063999999998</v>
      </c>
      <c r="R127" s="170">
        <f>IF(Q127=0,0,Q127/Q$21)</f>
        <v>0.25938442988204458</v>
      </c>
      <c r="S127" s="169">
        <f>S57-S126</f>
        <v>39041.9185</v>
      </c>
      <c r="T127" s="170">
        <f>IF(S127=0,0,S127/S$21)</f>
        <v>0.24851634945894335</v>
      </c>
      <c r="U127" s="169">
        <f>U57-U126</f>
        <v>42667.798500000004</v>
      </c>
      <c r="V127" s="170">
        <f>IF(U127=0,0,U127/U$21)</f>
        <v>0.25843609024833436</v>
      </c>
      <c r="W127" s="169">
        <f>W57-W126</f>
        <v>44048.394</v>
      </c>
      <c r="X127" s="170">
        <f>IF(W127=0,0,W127/W$21)</f>
        <v>0.27173592843923505</v>
      </c>
      <c r="Y127" s="169">
        <f>Y57-Y126</f>
        <v>35869.273500000003</v>
      </c>
      <c r="Z127" s="170">
        <f>IF(Y127=0,0,Y127/Y$21)</f>
        <v>0.2389691772151899</v>
      </c>
      <c r="AA127" s="169">
        <f>AA57-AA126</f>
        <v>33149.863499999999</v>
      </c>
      <c r="AB127" s="170">
        <f>IF(AA127=0,0,AA127/AA$21)</f>
        <v>0.23004763011797363</v>
      </c>
      <c r="AC127" s="169">
        <f>AC57-AC126</f>
        <v>31083.688500000004</v>
      </c>
      <c r="AD127" s="170">
        <f>IF(AC127=0,0,AC127/AC$21)</f>
        <v>0.22346289360172542</v>
      </c>
      <c r="AE127" s="171">
        <f>AE57-AE126</f>
        <v>387841.41500000004</v>
      </c>
      <c r="AF127" s="172">
        <f>IF(AE127=0,0,AE127/AE$21)</f>
        <v>0.23926058914250464</v>
      </c>
      <c r="AG127" s="143"/>
    </row>
    <row r="128" spans="1:33" x14ac:dyDescent="0.3">
      <c r="A128" s="12"/>
      <c r="B128" s="12"/>
      <c r="C128" s="12"/>
      <c r="D128" s="107"/>
      <c r="E128" s="12"/>
      <c r="F128" s="12"/>
      <c r="G128" s="173"/>
      <c r="H128" s="174"/>
      <c r="I128" s="173"/>
      <c r="J128" s="174"/>
      <c r="K128" s="173"/>
      <c r="L128" s="174"/>
      <c r="M128" s="173"/>
      <c r="N128" s="174"/>
      <c r="O128" s="173"/>
      <c r="P128" s="174"/>
      <c r="Q128" s="173"/>
      <c r="R128" s="174"/>
      <c r="S128" s="173"/>
      <c r="T128" s="174"/>
      <c r="U128" s="173"/>
      <c r="V128" s="174"/>
      <c r="W128" s="173"/>
      <c r="X128" s="174"/>
      <c r="Y128" s="173"/>
      <c r="Z128" s="174"/>
      <c r="AA128" s="173"/>
      <c r="AB128" s="174"/>
      <c r="AC128" s="173"/>
      <c r="AD128" s="174"/>
      <c r="AE128" s="175"/>
      <c r="AF128" s="176"/>
      <c r="AG128" s="143"/>
    </row>
    <row r="129" spans="1:33" ht="15.6" x14ac:dyDescent="0.3">
      <c r="A129" s="24"/>
      <c r="B129" s="26" t="s">
        <v>186</v>
      </c>
      <c r="C129" s="27"/>
      <c r="D129" s="27"/>
      <c r="E129" s="27"/>
      <c r="F129" s="113"/>
      <c r="G129" s="241" t="s">
        <v>72</v>
      </c>
      <c r="H129" s="242"/>
      <c r="I129" s="236" t="s">
        <v>73</v>
      </c>
      <c r="J129" s="237"/>
      <c r="K129" s="236" t="s">
        <v>74</v>
      </c>
      <c r="L129" s="237"/>
      <c r="M129" s="236" t="s">
        <v>75</v>
      </c>
      <c r="N129" s="237"/>
      <c r="O129" s="236" t="s">
        <v>76</v>
      </c>
      <c r="P129" s="237"/>
      <c r="Q129" s="236" t="s">
        <v>77</v>
      </c>
      <c r="R129" s="237"/>
      <c r="S129" s="236" t="s">
        <v>78</v>
      </c>
      <c r="T129" s="237"/>
      <c r="U129" s="236" t="s">
        <v>79</v>
      </c>
      <c r="V129" s="237"/>
      <c r="W129" s="236" t="s">
        <v>80</v>
      </c>
      <c r="X129" s="237"/>
      <c r="Y129" s="236" t="s">
        <v>81</v>
      </c>
      <c r="Z129" s="237"/>
      <c r="AA129" s="236" t="s">
        <v>82</v>
      </c>
      <c r="AB129" s="237"/>
      <c r="AC129" s="236" t="s">
        <v>83</v>
      </c>
      <c r="AD129" s="237"/>
      <c r="AE129" s="238" t="s">
        <v>84</v>
      </c>
      <c r="AF129" s="239"/>
      <c r="AG129" s="143"/>
    </row>
    <row r="130" spans="1:33" x14ac:dyDescent="0.3">
      <c r="A130" s="24"/>
      <c r="B130" s="84"/>
      <c r="C130" s="138" t="s">
        <v>187</v>
      </c>
      <c r="D130" s="31"/>
      <c r="E130" s="84"/>
      <c r="F130" s="84"/>
      <c r="G130" s="177"/>
      <c r="H130" s="178"/>
      <c r="I130" s="177"/>
      <c r="J130" s="178"/>
      <c r="K130" s="177"/>
      <c r="L130" s="178"/>
      <c r="M130" s="177"/>
      <c r="N130" s="178"/>
      <c r="O130" s="177"/>
      <c r="P130" s="178"/>
      <c r="Q130" s="177"/>
      <c r="R130" s="178"/>
      <c r="S130" s="177"/>
      <c r="T130" s="178"/>
      <c r="U130" s="177"/>
      <c r="V130" s="178"/>
      <c r="W130" s="177"/>
      <c r="X130" s="178"/>
      <c r="Y130" s="177"/>
      <c r="Z130" s="178"/>
      <c r="AA130" s="177"/>
      <c r="AB130" s="178"/>
      <c r="AC130" s="177"/>
      <c r="AD130" s="178"/>
      <c r="AE130" s="179"/>
      <c r="AF130" s="180"/>
      <c r="AG130" s="143"/>
    </row>
    <row r="131" spans="1:33" x14ac:dyDescent="0.3">
      <c r="A131" s="12"/>
      <c r="B131" s="84"/>
      <c r="C131" s="84"/>
      <c r="D131" s="31" t="s">
        <v>188</v>
      </c>
      <c r="E131" s="84"/>
      <c r="F131" s="84"/>
      <c r="G131" s="40">
        <v>6000</v>
      </c>
      <c r="H131" s="178">
        <f t="shared" ref="H131:H136" si="81">IF(G131=0,0,G131/G$21)</f>
        <v>4.441154700222058E-2</v>
      </c>
      <c r="I131" s="40">
        <v>6000</v>
      </c>
      <c r="J131" s="178">
        <f t="shared" ref="J131:J136" si="82">IF(I131=0,0,I131/I$21)</f>
        <v>4.4742729306487698E-2</v>
      </c>
      <c r="K131" s="40">
        <v>6000</v>
      </c>
      <c r="L131" s="178">
        <f t="shared" ref="L131:L136" si="83">IF(K131=0,0,K131/K$21)</f>
        <v>4.2796005706134094E-2</v>
      </c>
      <c r="M131" s="40">
        <v>6000</v>
      </c>
      <c r="N131" s="178">
        <f t="shared" ref="N131:N136" si="84">IF(M131=0,0,M131/M$21)</f>
        <v>4.2253521126760563E-2</v>
      </c>
      <c r="O131" s="40">
        <v>6000</v>
      </c>
      <c r="P131" s="178">
        <f t="shared" ref="P131:P136" si="85">IF(O131=0,0,O131/O$21)</f>
        <v>4.0133779264214048E-2</v>
      </c>
      <c r="Q131" s="40">
        <v>6000</v>
      </c>
      <c r="R131" s="178">
        <f t="shared" ref="R131:R136" si="86">IF(Q131=0,0,Q131/Q$21)</f>
        <v>3.9318479685452164E-2</v>
      </c>
      <c r="S131" s="40">
        <v>6000</v>
      </c>
      <c r="T131" s="178">
        <f t="shared" ref="T131:T136" si="87">IF(S131=0,0,S131/S$21)</f>
        <v>3.8192234245703373E-2</v>
      </c>
      <c r="U131" s="40">
        <v>6000</v>
      </c>
      <c r="V131" s="178">
        <f t="shared" ref="V131:V136" si="88">IF(U131=0,0,U131/U$21)</f>
        <v>3.6341611144760748E-2</v>
      </c>
      <c r="W131" s="40">
        <v>6000</v>
      </c>
      <c r="X131" s="178">
        <f t="shared" ref="X131:X136" si="89">IF(W131=0,0,W131/W$21)</f>
        <v>3.701418877236274E-2</v>
      </c>
      <c r="Y131" s="40">
        <v>6000</v>
      </c>
      <c r="Z131" s="178">
        <f t="shared" ref="Z131:Z136" si="90">IF(Y131=0,0,Y131/Y$21)</f>
        <v>3.9973351099267154E-2</v>
      </c>
      <c r="AA131" s="40">
        <v>6000</v>
      </c>
      <c r="AB131" s="178">
        <f t="shared" ref="AB131:AB136" si="91">IF(AA131=0,0,AA131/AA$21)</f>
        <v>4.1637751561415685E-2</v>
      </c>
      <c r="AC131" s="40">
        <v>6000</v>
      </c>
      <c r="AD131" s="178">
        <f t="shared" ref="AD131:AD136" si="92">IF(AC131=0,0,AC131/AC$21)</f>
        <v>4.3134435657800146E-2</v>
      </c>
      <c r="AE131" s="181">
        <f t="shared" ref="AE131:AE136" si="93">AC131+AA131+W131+U131+S131+Q131+O131+M131+K131+I131+G131</f>
        <v>66000</v>
      </c>
      <c r="AF131" s="180">
        <f t="shared" ref="AF131:AF136" si="94">IF(AE131=0,0,AE131/AE$21)</f>
        <v>4.0715607649599014E-2</v>
      </c>
      <c r="AG131" s="143"/>
    </row>
    <row r="132" spans="1:33" x14ac:dyDescent="0.3">
      <c r="A132" s="12"/>
      <c r="B132" s="84"/>
      <c r="C132" s="84"/>
      <c r="D132" s="31" t="s">
        <v>189</v>
      </c>
      <c r="E132" s="84"/>
      <c r="F132" s="84"/>
      <c r="G132" s="40">
        <v>1400</v>
      </c>
      <c r="H132" s="178">
        <f t="shared" si="81"/>
        <v>1.0362694300518135E-2</v>
      </c>
      <c r="I132" s="40">
        <v>1400</v>
      </c>
      <c r="J132" s="178">
        <f t="shared" si="82"/>
        <v>1.0439970171513796E-2</v>
      </c>
      <c r="K132" s="40">
        <v>1400</v>
      </c>
      <c r="L132" s="178">
        <f t="shared" si="83"/>
        <v>9.9857346647646214E-3</v>
      </c>
      <c r="M132" s="40">
        <v>1400</v>
      </c>
      <c r="N132" s="178">
        <f t="shared" si="84"/>
        <v>9.8591549295774655E-3</v>
      </c>
      <c r="O132" s="40">
        <v>1400</v>
      </c>
      <c r="P132" s="178">
        <f t="shared" si="85"/>
        <v>9.3645484949832769E-3</v>
      </c>
      <c r="Q132" s="40">
        <v>1400</v>
      </c>
      <c r="R132" s="178">
        <f t="shared" si="86"/>
        <v>9.1743119266055051E-3</v>
      </c>
      <c r="S132" s="40">
        <v>1400</v>
      </c>
      <c r="T132" s="178">
        <f t="shared" si="87"/>
        <v>8.9115213239974542E-3</v>
      </c>
      <c r="U132" s="40">
        <v>1400</v>
      </c>
      <c r="V132" s="178">
        <f t="shared" si="88"/>
        <v>8.4797092671108423E-3</v>
      </c>
      <c r="W132" s="40">
        <v>1400</v>
      </c>
      <c r="X132" s="178">
        <f t="shared" si="89"/>
        <v>8.6366440468846391E-3</v>
      </c>
      <c r="Y132" s="40">
        <v>1400</v>
      </c>
      <c r="Z132" s="178">
        <f t="shared" si="90"/>
        <v>9.3271152564956689E-3</v>
      </c>
      <c r="AA132" s="40">
        <v>1400</v>
      </c>
      <c r="AB132" s="178">
        <f t="shared" si="91"/>
        <v>9.7154753643303258E-3</v>
      </c>
      <c r="AC132" s="40">
        <v>1400</v>
      </c>
      <c r="AD132" s="178">
        <f t="shared" si="92"/>
        <v>1.0064701653486701E-2</v>
      </c>
      <c r="AE132" s="181">
        <f t="shared" si="93"/>
        <v>15400</v>
      </c>
      <c r="AF132" s="180">
        <f t="shared" si="94"/>
        <v>9.5003084515731025E-3</v>
      </c>
      <c r="AG132" s="143"/>
    </row>
    <row r="133" spans="1:33" x14ac:dyDescent="0.3">
      <c r="A133" s="12"/>
      <c r="B133" s="84"/>
      <c r="C133" s="84"/>
      <c r="D133" s="31" t="s">
        <v>190</v>
      </c>
      <c r="E133" s="84"/>
      <c r="F133" s="84"/>
      <c r="G133" s="40">
        <v>2500</v>
      </c>
      <c r="H133" s="178">
        <f t="shared" si="81"/>
        <v>1.8504811250925242E-2</v>
      </c>
      <c r="I133" s="40">
        <v>2500</v>
      </c>
      <c r="J133" s="178">
        <f t="shared" si="82"/>
        <v>1.8642803877703208E-2</v>
      </c>
      <c r="K133" s="40">
        <v>2500</v>
      </c>
      <c r="L133" s="178">
        <f t="shared" si="83"/>
        <v>1.783166904422254E-2</v>
      </c>
      <c r="M133" s="40">
        <v>2500</v>
      </c>
      <c r="N133" s="178">
        <f t="shared" si="84"/>
        <v>1.7605633802816902E-2</v>
      </c>
      <c r="O133" s="40">
        <v>2500</v>
      </c>
      <c r="P133" s="178">
        <f t="shared" si="85"/>
        <v>1.6722408026755852E-2</v>
      </c>
      <c r="Q133" s="40">
        <v>2500</v>
      </c>
      <c r="R133" s="178">
        <f t="shared" si="86"/>
        <v>1.6382699868938401E-2</v>
      </c>
      <c r="S133" s="40">
        <v>2500</v>
      </c>
      <c r="T133" s="178">
        <f t="shared" si="87"/>
        <v>1.5913430935709738E-2</v>
      </c>
      <c r="U133" s="40">
        <v>2500</v>
      </c>
      <c r="V133" s="178">
        <f t="shared" si="88"/>
        <v>1.5142337976983646E-2</v>
      </c>
      <c r="W133" s="40">
        <v>2500</v>
      </c>
      <c r="X133" s="178">
        <f t="shared" si="89"/>
        <v>1.5422578655151141E-2</v>
      </c>
      <c r="Y133" s="40">
        <v>2500</v>
      </c>
      <c r="Z133" s="178">
        <f t="shared" si="90"/>
        <v>1.6655562958027982E-2</v>
      </c>
      <c r="AA133" s="40">
        <v>2500</v>
      </c>
      <c r="AB133" s="178">
        <f t="shared" si="91"/>
        <v>1.7349063150589868E-2</v>
      </c>
      <c r="AC133" s="40">
        <v>2500</v>
      </c>
      <c r="AD133" s="178">
        <f t="shared" si="92"/>
        <v>1.7972681524083392E-2</v>
      </c>
      <c r="AE133" s="181">
        <f t="shared" si="93"/>
        <v>27500</v>
      </c>
      <c r="AF133" s="180">
        <f t="shared" si="94"/>
        <v>1.6964836520666254E-2</v>
      </c>
      <c r="AG133" s="143"/>
    </row>
    <row r="134" spans="1:33" x14ac:dyDescent="0.3">
      <c r="A134" s="12"/>
      <c r="B134" s="84"/>
      <c r="C134" s="84"/>
      <c r="D134" s="31" t="s">
        <v>191</v>
      </c>
      <c r="E134" s="84"/>
      <c r="F134" s="84"/>
      <c r="G134" s="40">
        <v>350</v>
      </c>
      <c r="H134" s="178">
        <f t="shared" si="81"/>
        <v>2.5906735751295338E-3</v>
      </c>
      <c r="I134" s="40">
        <v>350</v>
      </c>
      <c r="J134" s="178">
        <f t="shared" si="82"/>
        <v>2.609992542878449E-3</v>
      </c>
      <c r="K134" s="40">
        <v>350</v>
      </c>
      <c r="L134" s="178">
        <f t="shared" si="83"/>
        <v>2.4964336661911554E-3</v>
      </c>
      <c r="M134" s="40">
        <v>350</v>
      </c>
      <c r="N134" s="178">
        <f t="shared" si="84"/>
        <v>2.4647887323943664E-3</v>
      </c>
      <c r="O134" s="40">
        <v>350</v>
      </c>
      <c r="P134" s="178">
        <f t="shared" si="85"/>
        <v>2.3411371237458192E-3</v>
      </c>
      <c r="Q134" s="40">
        <v>350</v>
      </c>
      <c r="R134" s="178">
        <f t="shared" si="86"/>
        <v>2.2935779816513763E-3</v>
      </c>
      <c r="S134" s="40">
        <v>350</v>
      </c>
      <c r="T134" s="178">
        <f t="shared" si="87"/>
        <v>2.2278803309993636E-3</v>
      </c>
      <c r="U134" s="40">
        <v>350</v>
      </c>
      <c r="V134" s="178">
        <f t="shared" si="88"/>
        <v>2.1199273167777106E-3</v>
      </c>
      <c r="W134" s="40">
        <v>350</v>
      </c>
      <c r="X134" s="178">
        <f t="shared" si="89"/>
        <v>2.1591610117211598E-3</v>
      </c>
      <c r="Y134" s="40">
        <v>350</v>
      </c>
      <c r="Z134" s="178">
        <f t="shared" si="90"/>
        <v>2.3317788141239172E-3</v>
      </c>
      <c r="AA134" s="40">
        <v>350</v>
      </c>
      <c r="AB134" s="178">
        <f t="shared" si="91"/>
        <v>2.4288688410825814E-3</v>
      </c>
      <c r="AC134" s="40">
        <v>350</v>
      </c>
      <c r="AD134" s="178">
        <f t="shared" si="92"/>
        <v>2.5161754133716753E-3</v>
      </c>
      <c r="AE134" s="181">
        <f t="shared" si="93"/>
        <v>3850</v>
      </c>
      <c r="AF134" s="180">
        <f t="shared" si="94"/>
        <v>2.3750771128932756E-3</v>
      </c>
      <c r="AG134" s="143"/>
    </row>
    <row r="135" spans="1:33" x14ac:dyDescent="0.3">
      <c r="A135" s="12"/>
      <c r="B135" s="84"/>
      <c r="C135" s="84"/>
      <c r="D135" s="31" t="s">
        <v>192</v>
      </c>
      <c r="E135" s="84"/>
      <c r="F135" s="84"/>
      <c r="G135" s="40">
        <v>1150</v>
      </c>
      <c r="H135" s="178">
        <f t="shared" si="81"/>
        <v>8.5122131754256109E-3</v>
      </c>
      <c r="I135" s="40">
        <v>1150</v>
      </c>
      <c r="J135" s="178">
        <f t="shared" si="82"/>
        <v>8.5756897837434756E-3</v>
      </c>
      <c r="K135" s="40">
        <v>1150</v>
      </c>
      <c r="L135" s="178">
        <f t="shared" si="83"/>
        <v>8.2025677603423681E-3</v>
      </c>
      <c r="M135" s="40">
        <v>1150</v>
      </c>
      <c r="N135" s="178">
        <f t="shared" si="84"/>
        <v>8.0985915492957743E-3</v>
      </c>
      <c r="O135" s="40">
        <v>1150</v>
      </c>
      <c r="P135" s="178">
        <f t="shared" si="85"/>
        <v>7.6923076923076927E-3</v>
      </c>
      <c r="Q135" s="40">
        <v>1150</v>
      </c>
      <c r="R135" s="178">
        <f t="shared" si="86"/>
        <v>7.5360419397116647E-3</v>
      </c>
      <c r="S135" s="40">
        <v>1150</v>
      </c>
      <c r="T135" s="178">
        <f t="shared" si="87"/>
        <v>7.3201782304264801E-3</v>
      </c>
      <c r="U135" s="40">
        <v>1150</v>
      </c>
      <c r="V135" s="178">
        <f t="shared" si="88"/>
        <v>6.9654754694124773E-3</v>
      </c>
      <c r="W135" s="40">
        <v>1150</v>
      </c>
      <c r="X135" s="178">
        <f t="shared" si="89"/>
        <v>7.0943861813695247E-3</v>
      </c>
      <c r="Y135" s="40">
        <v>1150</v>
      </c>
      <c r="Z135" s="178">
        <f t="shared" si="90"/>
        <v>7.6615589606928713E-3</v>
      </c>
      <c r="AA135" s="40">
        <v>1150</v>
      </c>
      <c r="AB135" s="178">
        <f t="shared" si="91"/>
        <v>7.9805690492713386E-3</v>
      </c>
      <c r="AC135" s="40">
        <v>1150</v>
      </c>
      <c r="AD135" s="178">
        <f t="shared" si="92"/>
        <v>8.2674335010783605E-3</v>
      </c>
      <c r="AE135" s="181">
        <f t="shared" si="93"/>
        <v>12650</v>
      </c>
      <c r="AF135" s="180">
        <f t="shared" si="94"/>
        <v>7.8038247995064775E-3</v>
      </c>
      <c r="AG135" s="143"/>
    </row>
    <row r="136" spans="1:33" x14ac:dyDescent="0.3">
      <c r="A136" s="12"/>
      <c r="B136" s="84"/>
      <c r="C136" s="84"/>
      <c r="D136" s="31" t="s">
        <v>193</v>
      </c>
      <c r="E136" s="84"/>
      <c r="F136" s="84"/>
      <c r="G136" s="40">
        <v>150</v>
      </c>
      <c r="H136" s="182">
        <f t="shared" si="81"/>
        <v>1.1102886750555144E-3</v>
      </c>
      <c r="I136" s="40">
        <v>150</v>
      </c>
      <c r="J136" s="182">
        <f t="shared" si="82"/>
        <v>1.1185682326621924E-3</v>
      </c>
      <c r="K136" s="40">
        <v>150</v>
      </c>
      <c r="L136" s="182">
        <f t="shared" si="83"/>
        <v>1.0699001426533524E-3</v>
      </c>
      <c r="M136" s="40">
        <v>150</v>
      </c>
      <c r="N136" s="182">
        <f t="shared" si="84"/>
        <v>1.056338028169014E-3</v>
      </c>
      <c r="O136" s="40">
        <v>150</v>
      </c>
      <c r="P136" s="182">
        <f t="shared" si="85"/>
        <v>1.0033444816053511E-3</v>
      </c>
      <c r="Q136" s="40">
        <v>150</v>
      </c>
      <c r="R136" s="182">
        <f t="shared" si="86"/>
        <v>9.8296199213630396E-4</v>
      </c>
      <c r="S136" s="40">
        <v>150</v>
      </c>
      <c r="T136" s="182">
        <f t="shared" si="87"/>
        <v>9.5480585614258432E-4</v>
      </c>
      <c r="U136" s="40">
        <v>150</v>
      </c>
      <c r="V136" s="182">
        <f t="shared" si="88"/>
        <v>9.0854027861901881E-4</v>
      </c>
      <c r="W136" s="40">
        <v>150</v>
      </c>
      <c r="X136" s="182">
        <f t="shared" si="89"/>
        <v>9.2535471930906845E-4</v>
      </c>
      <c r="Y136" s="40">
        <v>150</v>
      </c>
      <c r="Z136" s="182">
        <f t="shared" si="90"/>
        <v>9.993337774816789E-4</v>
      </c>
      <c r="AA136" s="40">
        <v>150</v>
      </c>
      <c r="AB136" s="182">
        <f t="shared" si="91"/>
        <v>1.040943789035392E-3</v>
      </c>
      <c r="AC136" s="40">
        <v>150</v>
      </c>
      <c r="AD136" s="182">
        <f t="shared" si="92"/>
        <v>1.0783608914450035E-3</v>
      </c>
      <c r="AE136" s="183">
        <f t="shared" si="93"/>
        <v>1650</v>
      </c>
      <c r="AF136" s="184">
        <f t="shared" si="94"/>
        <v>1.0178901912399753E-3</v>
      </c>
      <c r="AG136" s="143"/>
    </row>
    <row r="137" spans="1:33" x14ac:dyDescent="0.3">
      <c r="A137" s="12"/>
      <c r="B137" s="84"/>
      <c r="C137" s="84"/>
      <c r="D137" s="31"/>
      <c r="E137" s="84" t="s">
        <v>194</v>
      </c>
      <c r="F137" s="84"/>
      <c r="G137" s="185">
        <f>SUM(G131:G136)</f>
        <v>11550</v>
      </c>
      <c r="H137" s="186">
        <f>IF(G137=0,0,G137/G$21)</f>
        <v>8.549222797927461E-2</v>
      </c>
      <c r="I137" s="185">
        <f>SUM(I131:I136)</f>
        <v>11550</v>
      </c>
      <c r="J137" s="186">
        <f>IF(I137=0,0,I137/I$21)</f>
        <v>8.612975391498881E-2</v>
      </c>
      <c r="K137" s="185">
        <f>SUM(K131:K136)</f>
        <v>11550</v>
      </c>
      <c r="L137" s="186">
        <f>IF(K137=0,0,K137/K$21)</f>
        <v>8.2382310984308135E-2</v>
      </c>
      <c r="M137" s="185">
        <f>SUM(M131:M136)</f>
        <v>11550</v>
      </c>
      <c r="N137" s="186">
        <f>IF(M137=0,0,M137/M$21)</f>
        <v>8.1338028169014087E-2</v>
      </c>
      <c r="O137" s="185">
        <f>SUM(O131:O136)</f>
        <v>11550</v>
      </c>
      <c r="P137" s="186">
        <f>IF(O137=0,0,O137/O$21)</f>
        <v>7.7257525083612041E-2</v>
      </c>
      <c r="Q137" s="185">
        <f>SUM(Q131:Q136)</f>
        <v>11550</v>
      </c>
      <c r="R137" s="186">
        <f>IF(Q137=0,0,Q137/Q$21)</f>
        <v>7.5688073394495417E-2</v>
      </c>
      <c r="S137" s="185">
        <f>SUM(S131:S136)</f>
        <v>11550</v>
      </c>
      <c r="T137" s="186">
        <f>IF(S137=0,0,S137/S$21)</f>
        <v>7.3520050922978988E-2</v>
      </c>
      <c r="U137" s="185">
        <f>SUM(U131:U136)</f>
        <v>11550</v>
      </c>
      <c r="V137" s="186">
        <f>IF(U137=0,0,U137/U$21)</f>
        <v>6.9957601453664447E-2</v>
      </c>
      <c r="W137" s="185">
        <f>SUM(W131:W136)</f>
        <v>11550</v>
      </c>
      <c r="X137" s="186">
        <f>IF(W137=0,0,W137/W$21)</f>
        <v>7.1252313386798272E-2</v>
      </c>
      <c r="Y137" s="185">
        <f>SUM(Y131:Y136)</f>
        <v>11550</v>
      </c>
      <c r="Z137" s="186">
        <f>IF(Y137=0,0,Y137/Y$21)</f>
        <v>7.6948700866089279E-2</v>
      </c>
      <c r="AA137" s="185">
        <f>SUM(AA131:AA136)</f>
        <v>11550</v>
      </c>
      <c r="AB137" s="186">
        <f>IF(AA137=0,0,AA137/AA$21)</f>
        <v>8.0152671755725186E-2</v>
      </c>
      <c r="AC137" s="185">
        <f>SUM(AC131:AC136)</f>
        <v>11550</v>
      </c>
      <c r="AD137" s="186">
        <f>IF(AC137=0,0,AC137/AC$21)</f>
        <v>8.3033788641265274E-2</v>
      </c>
      <c r="AE137" s="187">
        <f>SUM(AE131:AE136)</f>
        <v>127050</v>
      </c>
      <c r="AF137" s="188">
        <f>IF(AE137=0,0,AE137/AE$21)</f>
        <v>7.8377544725478102E-2</v>
      </c>
      <c r="AG137" s="143"/>
    </row>
    <row r="138" spans="1:33" x14ac:dyDescent="0.3">
      <c r="A138" s="12"/>
      <c r="B138" s="84"/>
      <c r="C138" s="138" t="s">
        <v>195</v>
      </c>
      <c r="D138" s="31"/>
      <c r="E138" s="84"/>
      <c r="F138" s="84"/>
      <c r="G138" s="177"/>
      <c r="H138" s="178"/>
      <c r="I138" s="177"/>
      <c r="J138" s="178"/>
      <c r="K138" s="177"/>
      <c r="L138" s="178"/>
      <c r="M138" s="177"/>
      <c r="N138" s="178"/>
      <c r="O138" s="177"/>
      <c r="P138" s="178"/>
      <c r="Q138" s="177"/>
      <c r="R138" s="178"/>
      <c r="S138" s="177"/>
      <c r="T138" s="178"/>
      <c r="U138" s="177"/>
      <c r="V138" s="178"/>
      <c r="W138" s="177"/>
      <c r="X138" s="178"/>
      <c r="Y138" s="177"/>
      <c r="Z138" s="178"/>
      <c r="AA138" s="177"/>
      <c r="AB138" s="178"/>
      <c r="AC138" s="177"/>
      <c r="AD138" s="178"/>
      <c r="AE138" s="179"/>
      <c r="AF138" s="180"/>
      <c r="AG138" s="143"/>
    </row>
    <row r="139" spans="1:33" x14ac:dyDescent="0.3">
      <c r="A139" s="12"/>
      <c r="B139" s="84"/>
      <c r="C139" s="84"/>
      <c r="D139" s="31" t="s">
        <v>196</v>
      </c>
      <c r="E139" s="84"/>
      <c r="F139" s="84"/>
      <c r="G139" s="40">
        <v>600</v>
      </c>
      <c r="H139" s="178">
        <f>IF(G139=0,0,G139/G$21)</f>
        <v>4.4411547002220575E-3</v>
      </c>
      <c r="I139" s="40">
        <v>600</v>
      </c>
      <c r="J139" s="178">
        <f>IF(I139=0,0,I139/I$21)</f>
        <v>4.4742729306487695E-3</v>
      </c>
      <c r="K139" s="40">
        <v>600</v>
      </c>
      <c r="L139" s="178">
        <f>IF(K139=0,0,K139/K$21)</f>
        <v>4.2796005706134095E-3</v>
      </c>
      <c r="M139" s="40">
        <v>600</v>
      </c>
      <c r="N139" s="178">
        <f>IF(M139=0,0,M139/M$21)</f>
        <v>4.2253521126760559E-3</v>
      </c>
      <c r="O139" s="40">
        <v>600</v>
      </c>
      <c r="P139" s="178">
        <f>IF(O139=0,0,O139/O$21)</f>
        <v>4.0133779264214043E-3</v>
      </c>
      <c r="Q139" s="40">
        <v>600</v>
      </c>
      <c r="R139" s="178">
        <f>IF(Q139=0,0,Q139/Q$21)</f>
        <v>3.9318479685452159E-3</v>
      </c>
      <c r="S139" s="40">
        <v>600</v>
      </c>
      <c r="T139" s="178">
        <f>IF(S139=0,0,S139/S$21)</f>
        <v>3.8192234245703373E-3</v>
      </c>
      <c r="U139" s="40">
        <v>600</v>
      </c>
      <c r="V139" s="178">
        <f>IF(U139=0,0,U139/U$21)</f>
        <v>3.6341611144760752E-3</v>
      </c>
      <c r="W139" s="40">
        <v>600</v>
      </c>
      <c r="X139" s="178">
        <f>IF(W139=0,0,W139/W$21)</f>
        <v>3.7014188772362738E-3</v>
      </c>
      <c r="Y139" s="40">
        <v>600</v>
      </c>
      <c r="Z139" s="178">
        <f>IF(Y139=0,0,Y139/Y$21)</f>
        <v>3.9973351099267156E-3</v>
      </c>
      <c r="AA139" s="40">
        <v>600</v>
      </c>
      <c r="AB139" s="178">
        <f>IF(AA139=0,0,AA139/AA$21)</f>
        <v>4.1637751561415682E-3</v>
      </c>
      <c r="AC139" s="40">
        <v>600</v>
      </c>
      <c r="AD139" s="178">
        <f>IF(AC139=0,0,AC139/AC$21)</f>
        <v>4.3134435657800141E-3</v>
      </c>
      <c r="AE139" s="181">
        <f>AC139+AA139+W139+U139+S139+Q139+O139+M139+K139+I139+G139</f>
        <v>6600</v>
      </c>
      <c r="AF139" s="180">
        <f>IF(AE139=0,0,AE139/AE$21)</f>
        <v>4.0715607649599011E-3</v>
      </c>
      <c r="AG139" s="143"/>
    </row>
    <row r="140" spans="1:33" x14ac:dyDescent="0.3">
      <c r="A140" s="12"/>
      <c r="B140" s="84"/>
      <c r="C140" s="84"/>
      <c r="D140" s="31" t="s">
        <v>197</v>
      </c>
      <c r="E140" s="84"/>
      <c r="F140" s="84"/>
      <c r="G140" s="40">
        <v>300</v>
      </c>
      <c r="H140" s="178">
        <f>IF(G140=0,0,G140/G$21)</f>
        <v>2.2205773501110288E-3</v>
      </c>
      <c r="I140" s="40">
        <v>300</v>
      </c>
      <c r="J140" s="178">
        <f>IF(I140=0,0,I140/I$21)</f>
        <v>2.2371364653243847E-3</v>
      </c>
      <c r="K140" s="40">
        <v>300</v>
      </c>
      <c r="L140" s="178">
        <f>IF(K140=0,0,K140/K$21)</f>
        <v>2.1398002853067048E-3</v>
      </c>
      <c r="M140" s="40">
        <v>300</v>
      </c>
      <c r="N140" s="178">
        <f>IF(M140=0,0,M140/M$21)</f>
        <v>2.112676056338028E-3</v>
      </c>
      <c r="O140" s="40">
        <v>300</v>
      </c>
      <c r="P140" s="178">
        <f>IF(O140=0,0,O140/O$21)</f>
        <v>2.0066889632107021E-3</v>
      </c>
      <c r="Q140" s="40">
        <v>300</v>
      </c>
      <c r="R140" s="178">
        <f>IF(Q140=0,0,Q140/Q$21)</f>
        <v>1.9659239842726079E-3</v>
      </c>
      <c r="S140" s="40">
        <v>300</v>
      </c>
      <c r="T140" s="178">
        <f>IF(S140=0,0,S140/S$21)</f>
        <v>1.9096117122851686E-3</v>
      </c>
      <c r="U140" s="40">
        <v>300</v>
      </c>
      <c r="V140" s="178">
        <f>IF(U140=0,0,U140/U$21)</f>
        <v>1.8170805572380376E-3</v>
      </c>
      <c r="W140" s="40">
        <v>300</v>
      </c>
      <c r="X140" s="178">
        <f>IF(W140=0,0,W140/W$21)</f>
        <v>1.8507094386181369E-3</v>
      </c>
      <c r="Y140" s="40">
        <v>300</v>
      </c>
      <c r="Z140" s="178">
        <f>IF(Y140=0,0,Y140/Y$21)</f>
        <v>1.9986675549633578E-3</v>
      </c>
      <c r="AA140" s="40">
        <v>300</v>
      </c>
      <c r="AB140" s="178">
        <f>IF(AA140=0,0,AA140/AA$21)</f>
        <v>2.0818875780707841E-3</v>
      </c>
      <c r="AC140" s="40">
        <v>300</v>
      </c>
      <c r="AD140" s="178">
        <f>IF(AC140=0,0,AC140/AC$21)</f>
        <v>2.1567217828900071E-3</v>
      </c>
      <c r="AE140" s="181">
        <f>AC140+AA140+W140+U140+S140+Q140+O140+M140+K140+I140+G140</f>
        <v>3300</v>
      </c>
      <c r="AF140" s="180">
        <f>IF(AE140=0,0,AE140/AE$21)</f>
        <v>2.0357803824799505E-3</v>
      </c>
      <c r="AG140" s="143"/>
    </row>
    <row r="141" spans="1:33" x14ac:dyDescent="0.3">
      <c r="A141" s="12"/>
      <c r="B141" s="84"/>
      <c r="C141" s="84"/>
      <c r="D141" s="31" t="s">
        <v>198</v>
      </c>
      <c r="E141" s="84"/>
      <c r="F141" s="84"/>
      <c r="G141" s="40">
        <v>225</v>
      </c>
      <c r="H141" s="182">
        <f>IF(G141=0,0,G141/G$21)</f>
        <v>1.6654330125832717E-3</v>
      </c>
      <c r="I141" s="40">
        <v>225</v>
      </c>
      <c r="J141" s="182">
        <f>IF(I141=0,0,I141/I$21)</f>
        <v>1.6778523489932886E-3</v>
      </c>
      <c r="K141" s="40">
        <v>225</v>
      </c>
      <c r="L141" s="182">
        <f>IF(K141=0,0,K141/K$21)</f>
        <v>1.6048502139800285E-3</v>
      </c>
      <c r="M141" s="40">
        <v>225</v>
      </c>
      <c r="N141" s="182">
        <f>IF(M141=0,0,M141/M$21)</f>
        <v>1.5845070422535212E-3</v>
      </c>
      <c r="O141" s="40">
        <v>225</v>
      </c>
      <c r="P141" s="182">
        <f>IF(O141=0,0,O141/O$21)</f>
        <v>1.5050167224080267E-3</v>
      </c>
      <c r="Q141" s="40">
        <v>225</v>
      </c>
      <c r="R141" s="182">
        <f>IF(Q141=0,0,Q141/Q$21)</f>
        <v>1.4744429882044561E-3</v>
      </c>
      <c r="S141" s="40">
        <v>225</v>
      </c>
      <c r="T141" s="182">
        <f>IF(S141=0,0,S141/S$21)</f>
        <v>1.4322087842138765E-3</v>
      </c>
      <c r="U141" s="40">
        <v>225</v>
      </c>
      <c r="V141" s="182">
        <f>IF(U141=0,0,U141/U$21)</f>
        <v>1.3628104179285283E-3</v>
      </c>
      <c r="W141" s="40">
        <v>225</v>
      </c>
      <c r="X141" s="182">
        <f>IF(W141=0,0,W141/W$21)</f>
        <v>1.3880320789636028E-3</v>
      </c>
      <c r="Y141" s="40">
        <v>225</v>
      </c>
      <c r="Z141" s="182">
        <f>IF(Y141=0,0,Y141/Y$21)</f>
        <v>1.4990006662225182E-3</v>
      </c>
      <c r="AA141" s="40">
        <v>225</v>
      </c>
      <c r="AB141" s="182">
        <f>IF(AA141=0,0,AA141/AA$21)</f>
        <v>1.5614156835530881E-3</v>
      </c>
      <c r="AC141" s="40">
        <v>225</v>
      </c>
      <c r="AD141" s="182">
        <f>IF(AC141=0,0,AC141/AC$21)</f>
        <v>1.6175413371675054E-3</v>
      </c>
      <c r="AE141" s="183">
        <f>AC141+AA141+W141+U141+S141+Q141+O141+M141+K141+I141+G141</f>
        <v>2475</v>
      </c>
      <c r="AF141" s="184">
        <f>IF(AE141=0,0,AE141/AE$21)</f>
        <v>1.5268352868599629E-3</v>
      </c>
      <c r="AG141" s="143"/>
    </row>
    <row r="142" spans="1:33" x14ac:dyDescent="0.3">
      <c r="A142" s="12"/>
      <c r="B142" s="84"/>
      <c r="C142" s="84"/>
      <c r="D142" s="31"/>
      <c r="E142" s="138" t="s">
        <v>199</v>
      </c>
      <c r="F142" s="84"/>
      <c r="G142" s="189">
        <f>SUM(G139:G141)</f>
        <v>1125</v>
      </c>
      <c r="H142" s="186">
        <f>IF(G142=0,0,G142/G$21)</f>
        <v>8.3271650629163588E-3</v>
      </c>
      <c r="I142" s="185">
        <f>SUM(I139:I141)</f>
        <v>1125</v>
      </c>
      <c r="J142" s="186">
        <f>IF(I142=0,0,I142/I$21)</f>
        <v>8.389261744966443E-3</v>
      </c>
      <c r="K142" s="185">
        <f>SUM(K139:K141)</f>
        <v>1125</v>
      </c>
      <c r="L142" s="186">
        <f>IF(K142=0,0,K142/K$21)</f>
        <v>8.0242510699001426E-3</v>
      </c>
      <c r="M142" s="185">
        <f>SUM(M139:M141)</f>
        <v>1125</v>
      </c>
      <c r="N142" s="186">
        <f>IF(M142=0,0,M142/M$21)</f>
        <v>7.9225352112676055E-3</v>
      </c>
      <c r="O142" s="185">
        <f>SUM(O139:O141)</f>
        <v>1125</v>
      </c>
      <c r="P142" s="186">
        <f>IF(O142=0,0,O142/O$21)</f>
        <v>7.525083612040134E-3</v>
      </c>
      <c r="Q142" s="185">
        <f>SUM(Q139:Q141)</f>
        <v>1125</v>
      </c>
      <c r="R142" s="186">
        <f>IF(Q142=0,0,Q142/Q$21)</f>
        <v>7.3722149410222803E-3</v>
      </c>
      <c r="S142" s="185">
        <f>SUM(S139:S141)</f>
        <v>1125</v>
      </c>
      <c r="T142" s="186">
        <f>IF(S142=0,0,S142/S$21)</f>
        <v>7.1610439210693828E-3</v>
      </c>
      <c r="U142" s="185">
        <f>SUM(U139:U141)</f>
        <v>1125</v>
      </c>
      <c r="V142" s="186">
        <f>IF(U142=0,0,U142/U$21)</f>
        <v>6.8140520896426407E-3</v>
      </c>
      <c r="W142" s="185">
        <f>SUM(W139:W141)</f>
        <v>1125</v>
      </c>
      <c r="X142" s="186">
        <f>IF(W142=0,0,W142/W$21)</f>
        <v>6.9401603948180133E-3</v>
      </c>
      <c r="Y142" s="187">
        <f>SUM(Y139:Y141)</f>
        <v>1125</v>
      </c>
      <c r="Z142" s="186">
        <f>IF(Y142=0,0,Y142/Y$21)</f>
        <v>7.4950033311125914E-3</v>
      </c>
      <c r="AA142" s="185">
        <f>SUM(AA139:AA141)</f>
        <v>1125</v>
      </c>
      <c r="AB142" s="186">
        <f>IF(AA142=0,0,AA142/AA$21)</f>
        <v>7.8070784177654406E-3</v>
      </c>
      <c r="AC142" s="185">
        <f>SUM(AC139:AC141)</f>
        <v>1125</v>
      </c>
      <c r="AD142" s="186">
        <f>IF(AC142=0,0,AC142/AC$21)</f>
        <v>8.0877066858375275E-3</v>
      </c>
      <c r="AE142" s="187">
        <f>SUM(AE139:AE141)</f>
        <v>12375</v>
      </c>
      <c r="AF142" s="188">
        <f>IF(AE142=0,0,AE142/AE$21)</f>
        <v>7.6341764342998152E-3</v>
      </c>
      <c r="AG142" s="143"/>
    </row>
    <row r="143" spans="1:33" x14ac:dyDescent="0.3">
      <c r="A143" s="12"/>
      <c r="B143" s="84"/>
      <c r="C143" s="138" t="s">
        <v>200</v>
      </c>
      <c r="D143" s="31"/>
      <c r="E143" s="84"/>
      <c r="F143" s="84"/>
      <c r="G143" s="177"/>
      <c r="H143" s="178"/>
      <c r="I143" s="177"/>
      <c r="J143" s="178"/>
      <c r="K143" s="177"/>
      <c r="L143" s="178"/>
      <c r="M143" s="177"/>
      <c r="N143" s="178"/>
      <c r="O143" s="177"/>
      <c r="P143" s="178"/>
      <c r="Q143" s="177"/>
      <c r="R143" s="178"/>
      <c r="S143" s="177"/>
      <c r="T143" s="178"/>
      <c r="U143" s="177"/>
      <c r="V143" s="178"/>
      <c r="W143" s="177"/>
      <c r="X143" s="178"/>
      <c r="Y143" s="177"/>
      <c r="Z143" s="178"/>
      <c r="AA143" s="177"/>
      <c r="AB143" s="178"/>
      <c r="AC143" s="177"/>
      <c r="AD143" s="178"/>
      <c r="AE143" s="179"/>
      <c r="AF143" s="180"/>
      <c r="AG143" s="143"/>
    </row>
    <row r="144" spans="1:33" x14ac:dyDescent="0.3">
      <c r="A144" s="12"/>
      <c r="B144" s="84"/>
      <c r="C144" s="84"/>
      <c r="D144" s="31" t="s">
        <v>201</v>
      </c>
      <c r="E144" s="84"/>
      <c r="F144" s="84"/>
      <c r="G144" s="40">
        <v>-200</v>
      </c>
      <c r="H144" s="178">
        <f t="shared" ref="H144:H150" si="95">IF(G144=0,0,G144/G$21)</f>
        <v>-1.4803849000740192E-3</v>
      </c>
      <c r="I144" s="40">
        <v>-200</v>
      </c>
      <c r="J144" s="178">
        <f t="shared" ref="J144:J150" si="96">IF(I144=0,0,I144/I$21)</f>
        <v>-1.4914243102162564E-3</v>
      </c>
      <c r="K144" s="40">
        <v>-200</v>
      </c>
      <c r="L144" s="178">
        <f t="shared" ref="L144:L150" si="97">IF(K144=0,0,K144/K$21)</f>
        <v>-1.4265335235378032E-3</v>
      </c>
      <c r="M144" s="40">
        <v>-200</v>
      </c>
      <c r="N144" s="178">
        <f t="shared" ref="N144:N150" si="98">IF(M144=0,0,M144/M$21)</f>
        <v>-1.4084507042253522E-3</v>
      </c>
      <c r="O144" s="190">
        <v>-200</v>
      </c>
      <c r="P144" s="178">
        <f t="shared" ref="P144:P150" si="99">IF(O144=0,0,O144/O$21)</f>
        <v>-1.3377926421404682E-3</v>
      </c>
      <c r="Q144" s="40">
        <v>-200</v>
      </c>
      <c r="R144" s="178">
        <f t="shared" ref="R144:R150" si="100">IF(Q144=0,0,Q144/Q$21)</f>
        <v>-1.3106159895150721E-3</v>
      </c>
      <c r="S144" s="40">
        <v>-200</v>
      </c>
      <c r="T144" s="178">
        <f t="shared" ref="T144:T150" si="101">IF(S144=0,0,S144/S$21)</f>
        <v>-1.273074474856779E-3</v>
      </c>
      <c r="U144" s="40">
        <v>-200</v>
      </c>
      <c r="V144" s="178">
        <f t="shared" ref="V144:V150" si="102">IF(U144=0,0,U144/U$21)</f>
        <v>-1.2113870381586917E-3</v>
      </c>
      <c r="W144" s="40">
        <v>-200</v>
      </c>
      <c r="X144" s="178">
        <f t="shared" ref="X144:X150" si="103">IF(W144=0,0,W144/W$21)</f>
        <v>-1.2338062924120913E-3</v>
      </c>
      <c r="Y144" s="40">
        <v>-200</v>
      </c>
      <c r="Z144" s="178">
        <f t="shared" ref="Z144:Z150" si="104">IF(Y144=0,0,Y144/Y$21)</f>
        <v>-1.3324450366422385E-3</v>
      </c>
      <c r="AA144" s="40">
        <v>-200</v>
      </c>
      <c r="AB144" s="178">
        <f t="shared" ref="AB144:AB150" si="105">IF(AA144=0,0,AA144/AA$21)</f>
        <v>-1.3879250520471894E-3</v>
      </c>
      <c r="AC144" s="40">
        <v>-200</v>
      </c>
      <c r="AD144" s="178">
        <f t="shared" ref="AD144:AD150" si="106">IF(AC144=0,0,AC144/AC$21)</f>
        <v>-1.4378145219266715E-3</v>
      </c>
      <c r="AE144" s="181">
        <f t="shared" ref="AE144:AE150" si="107">AC144+AA144+W144+U144+S144+Q144+O144+M144+K144+I144+G144</f>
        <v>-2200</v>
      </c>
      <c r="AF144" s="180">
        <f t="shared" ref="AF144:AF150" si="108">IF(AE144=0,0,AE144/AE$21)</f>
        <v>-1.3571869216533004E-3</v>
      </c>
      <c r="AG144" s="143"/>
    </row>
    <row r="145" spans="1:33" x14ac:dyDescent="0.3">
      <c r="A145" s="12"/>
      <c r="B145" s="84"/>
      <c r="C145" s="84"/>
      <c r="D145" s="31" t="s">
        <v>202</v>
      </c>
      <c r="E145" s="84"/>
      <c r="F145" s="84"/>
      <c r="G145" s="40">
        <v>-300</v>
      </c>
      <c r="H145" s="178">
        <f t="shared" si="95"/>
        <v>-2.2205773501110288E-3</v>
      </c>
      <c r="I145" s="40">
        <v>-300</v>
      </c>
      <c r="J145" s="178">
        <f t="shared" si="96"/>
        <v>-2.2371364653243847E-3</v>
      </c>
      <c r="K145" s="40">
        <v>-300</v>
      </c>
      <c r="L145" s="178">
        <f t="shared" si="97"/>
        <v>-2.1398002853067048E-3</v>
      </c>
      <c r="M145" s="40">
        <v>-300</v>
      </c>
      <c r="N145" s="178">
        <f t="shared" si="98"/>
        <v>-2.112676056338028E-3</v>
      </c>
      <c r="O145" s="40">
        <v>-300</v>
      </c>
      <c r="P145" s="178">
        <f t="shared" si="99"/>
        <v>-2.0066889632107021E-3</v>
      </c>
      <c r="Q145" s="40">
        <v>-300</v>
      </c>
      <c r="R145" s="178">
        <f t="shared" si="100"/>
        <v>-1.9659239842726079E-3</v>
      </c>
      <c r="S145" s="40">
        <v>-300</v>
      </c>
      <c r="T145" s="178">
        <f t="shared" si="101"/>
        <v>-1.9096117122851686E-3</v>
      </c>
      <c r="U145" s="40">
        <v>-300</v>
      </c>
      <c r="V145" s="178">
        <f t="shared" si="102"/>
        <v>-1.8170805572380376E-3</v>
      </c>
      <c r="W145" s="40">
        <v>-300</v>
      </c>
      <c r="X145" s="178">
        <f t="shared" si="103"/>
        <v>-1.8507094386181369E-3</v>
      </c>
      <c r="Y145" s="40">
        <v>-300</v>
      </c>
      <c r="Z145" s="178">
        <f t="shared" si="104"/>
        <v>-1.9986675549633578E-3</v>
      </c>
      <c r="AA145" s="40">
        <v>-300</v>
      </c>
      <c r="AB145" s="178">
        <f t="shared" si="105"/>
        <v>-2.0818875780707841E-3</v>
      </c>
      <c r="AC145" s="40">
        <v>-300</v>
      </c>
      <c r="AD145" s="178">
        <f t="shared" si="106"/>
        <v>-2.1567217828900071E-3</v>
      </c>
      <c r="AE145" s="181">
        <f t="shared" si="107"/>
        <v>-3300</v>
      </c>
      <c r="AF145" s="180">
        <f t="shared" si="108"/>
        <v>-2.0357803824799505E-3</v>
      </c>
      <c r="AG145" s="143"/>
    </row>
    <row r="146" spans="1:33" x14ac:dyDescent="0.3">
      <c r="A146" s="12"/>
      <c r="B146" s="84"/>
      <c r="C146" s="84"/>
      <c r="D146" s="31" t="s">
        <v>203</v>
      </c>
      <c r="E146" s="84"/>
      <c r="F146" s="84"/>
      <c r="G146" s="40">
        <v>-150</v>
      </c>
      <c r="H146" s="178">
        <f t="shared" si="95"/>
        <v>-1.1102886750555144E-3</v>
      </c>
      <c r="I146" s="40">
        <v>-150</v>
      </c>
      <c r="J146" s="178">
        <f t="shared" si="96"/>
        <v>-1.1185682326621924E-3</v>
      </c>
      <c r="K146" s="40">
        <v>-150</v>
      </c>
      <c r="L146" s="178">
        <f t="shared" si="97"/>
        <v>-1.0699001426533524E-3</v>
      </c>
      <c r="M146" s="40">
        <v>-150</v>
      </c>
      <c r="N146" s="178">
        <f t="shared" si="98"/>
        <v>-1.056338028169014E-3</v>
      </c>
      <c r="O146" s="40">
        <v>-150</v>
      </c>
      <c r="P146" s="178">
        <f t="shared" si="99"/>
        <v>-1.0033444816053511E-3</v>
      </c>
      <c r="Q146" s="40">
        <v>-150</v>
      </c>
      <c r="R146" s="178">
        <f t="shared" si="100"/>
        <v>-9.8296199213630396E-4</v>
      </c>
      <c r="S146" s="40">
        <v>-150</v>
      </c>
      <c r="T146" s="178">
        <f t="shared" si="101"/>
        <v>-9.5480585614258432E-4</v>
      </c>
      <c r="U146" s="40">
        <v>-150</v>
      </c>
      <c r="V146" s="178">
        <f t="shared" si="102"/>
        <v>-9.0854027861901881E-4</v>
      </c>
      <c r="W146" s="40">
        <v>-150</v>
      </c>
      <c r="X146" s="178">
        <f t="shared" si="103"/>
        <v>-9.2535471930906845E-4</v>
      </c>
      <c r="Y146" s="40">
        <v>-150</v>
      </c>
      <c r="Z146" s="178">
        <f t="shared" si="104"/>
        <v>-9.993337774816789E-4</v>
      </c>
      <c r="AA146" s="40">
        <v>-150</v>
      </c>
      <c r="AB146" s="178">
        <f t="shared" si="105"/>
        <v>-1.040943789035392E-3</v>
      </c>
      <c r="AC146" s="40">
        <v>-150</v>
      </c>
      <c r="AD146" s="178">
        <f t="shared" si="106"/>
        <v>-1.0783608914450035E-3</v>
      </c>
      <c r="AE146" s="181">
        <f t="shared" si="107"/>
        <v>-1650</v>
      </c>
      <c r="AF146" s="180">
        <f t="shared" si="108"/>
        <v>-1.0178901912399753E-3</v>
      </c>
      <c r="AG146" s="143"/>
    </row>
    <row r="147" spans="1:33" x14ac:dyDescent="0.3">
      <c r="A147" s="12"/>
      <c r="B147" s="84"/>
      <c r="C147" s="84"/>
      <c r="D147" s="31" t="s">
        <v>204</v>
      </c>
      <c r="E147" s="84"/>
      <c r="F147" s="84"/>
      <c r="G147" s="40">
        <v>1590</v>
      </c>
      <c r="H147" s="178">
        <f t="shared" si="95"/>
        <v>1.1769059955588452E-2</v>
      </c>
      <c r="I147" s="40">
        <v>1590</v>
      </c>
      <c r="J147" s="178">
        <f t="shared" si="96"/>
        <v>1.185682326621924E-2</v>
      </c>
      <c r="K147" s="40">
        <v>1590</v>
      </c>
      <c r="L147" s="178">
        <f t="shared" si="97"/>
        <v>1.1340941512125535E-2</v>
      </c>
      <c r="M147" s="40">
        <v>1590</v>
      </c>
      <c r="N147" s="178">
        <f t="shared" si="98"/>
        <v>1.1197183098591549E-2</v>
      </c>
      <c r="O147" s="40">
        <v>1590</v>
      </c>
      <c r="P147" s="178">
        <f t="shared" si="99"/>
        <v>1.0635451505016722E-2</v>
      </c>
      <c r="Q147" s="40">
        <v>1590</v>
      </c>
      <c r="R147" s="178">
        <f t="shared" si="100"/>
        <v>1.0419397116644823E-2</v>
      </c>
      <c r="S147" s="40">
        <v>1590</v>
      </c>
      <c r="T147" s="178">
        <f t="shared" si="101"/>
        <v>1.0120942075111394E-2</v>
      </c>
      <c r="U147" s="40">
        <v>1590</v>
      </c>
      <c r="V147" s="178">
        <f t="shared" si="102"/>
        <v>9.6305269533615984E-3</v>
      </c>
      <c r="W147" s="40">
        <v>1590</v>
      </c>
      <c r="X147" s="178">
        <f t="shared" si="103"/>
        <v>9.8087600246761254E-3</v>
      </c>
      <c r="Y147" s="40">
        <v>1590</v>
      </c>
      <c r="Z147" s="178">
        <f t="shared" si="104"/>
        <v>1.0592938041305797E-2</v>
      </c>
      <c r="AA147" s="40">
        <v>1590</v>
      </c>
      <c r="AB147" s="178">
        <f t="shared" si="105"/>
        <v>1.1034004163775157E-2</v>
      </c>
      <c r="AC147" s="40">
        <v>1590</v>
      </c>
      <c r="AD147" s="178">
        <f t="shared" si="106"/>
        <v>1.1430625449317038E-2</v>
      </c>
      <c r="AE147" s="181">
        <f t="shared" si="107"/>
        <v>17490</v>
      </c>
      <c r="AF147" s="180">
        <f t="shared" si="108"/>
        <v>1.0789636027143739E-2</v>
      </c>
      <c r="AG147" s="143"/>
    </row>
    <row r="148" spans="1:33" x14ac:dyDescent="0.3">
      <c r="A148" s="12"/>
      <c r="B148" s="84"/>
      <c r="C148" s="84"/>
      <c r="D148" s="31" t="s">
        <v>205</v>
      </c>
      <c r="E148" s="84"/>
      <c r="F148" s="84"/>
      <c r="G148" s="40">
        <v>2500</v>
      </c>
      <c r="H148" s="178">
        <f t="shared" si="95"/>
        <v>1.8504811250925242E-2</v>
      </c>
      <c r="I148" s="40">
        <v>2500</v>
      </c>
      <c r="J148" s="178">
        <f t="shared" si="96"/>
        <v>1.8642803877703208E-2</v>
      </c>
      <c r="K148" s="40">
        <v>2500</v>
      </c>
      <c r="L148" s="178">
        <f t="shared" si="97"/>
        <v>1.783166904422254E-2</v>
      </c>
      <c r="M148" s="40">
        <v>2500</v>
      </c>
      <c r="N148" s="178">
        <f t="shared" si="98"/>
        <v>1.7605633802816902E-2</v>
      </c>
      <c r="O148" s="40">
        <v>2500</v>
      </c>
      <c r="P148" s="178">
        <f t="shared" si="99"/>
        <v>1.6722408026755852E-2</v>
      </c>
      <c r="Q148" s="40">
        <v>2500</v>
      </c>
      <c r="R148" s="178">
        <f t="shared" si="100"/>
        <v>1.6382699868938401E-2</v>
      </c>
      <c r="S148" s="40">
        <v>2500</v>
      </c>
      <c r="T148" s="178">
        <f t="shared" si="101"/>
        <v>1.5913430935709738E-2</v>
      </c>
      <c r="U148" s="40">
        <v>2500</v>
      </c>
      <c r="V148" s="178">
        <f t="shared" si="102"/>
        <v>1.5142337976983646E-2</v>
      </c>
      <c r="W148" s="40">
        <v>2500</v>
      </c>
      <c r="X148" s="178">
        <f t="shared" si="103"/>
        <v>1.5422578655151141E-2</v>
      </c>
      <c r="Y148" s="40">
        <v>2500</v>
      </c>
      <c r="Z148" s="178">
        <f t="shared" si="104"/>
        <v>1.6655562958027982E-2</v>
      </c>
      <c r="AA148" s="40">
        <v>2500</v>
      </c>
      <c r="AB148" s="178">
        <f t="shared" si="105"/>
        <v>1.7349063150589868E-2</v>
      </c>
      <c r="AC148" s="40">
        <v>2500</v>
      </c>
      <c r="AD148" s="178">
        <f t="shared" si="106"/>
        <v>1.7972681524083392E-2</v>
      </c>
      <c r="AE148" s="181">
        <f t="shared" si="107"/>
        <v>27500</v>
      </c>
      <c r="AF148" s="180">
        <f t="shared" si="108"/>
        <v>1.6964836520666254E-2</v>
      </c>
      <c r="AG148" s="143"/>
    </row>
    <row r="149" spans="1:33" x14ac:dyDescent="0.3">
      <c r="A149" s="12"/>
      <c r="B149" s="84"/>
      <c r="C149" s="84"/>
      <c r="D149" s="31" t="s">
        <v>206</v>
      </c>
      <c r="E149" s="84"/>
      <c r="F149" s="84"/>
      <c r="G149" s="40">
        <v>1500</v>
      </c>
      <c r="H149" s="178">
        <f t="shared" si="95"/>
        <v>1.1102886750555145E-2</v>
      </c>
      <c r="I149" s="40">
        <v>1500</v>
      </c>
      <c r="J149" s="178">
        <f t="shared" si="96"/>
        <v>1.1185682326621925E-2</v>
      </c>
      <c r="K149" s="40">
        <v>1500</v>
      </c>
      <c r="L149" s="178">
        <f t="shared" si="97"/>
        <v>1.0699001426533523E-2</v>
      </c>
      <c r="M149" s="40">
        <v>1500</v>
      </c>
      <c r="N149" s="178">
        <f t="shared" si="98"/>
        <v>1.0563380281690141E-2</v>
      </c>
      <c r="O149" s="40">
        <v>1500</v>
      </c>
      <c r="P149" s="178">
        <f t="shared" si="99"/>
        <v>1.0033444816053512E-2</v>
      </c>
      <c r="Q149" s="40">
        <v>1500</v>
      </c>
      <c r="R149" s="178">
        <f t="shared" si="100"/>
        <v>9.8296199213630409E-3</v>
      </c>
      <c r="S149" s="40">
        <v>1500</v>
      </c>
      <c r="T149" s="178">
        <f t="shared" si="101"/>
        <v>9.5480585614258432E-3</v>
      </c>
      <c r="U149" s="40">
        <v>1500</v>
      </c>
      <c r="V149" s="178">
        <f t="shared" si="102"/>
        <v>9.085402786190187E-3</v>
      </c>
      <c r="W149" s="40">
        <v>1500</v>
      </c>
      <c r="X149" s="178">
        <f t="shared" si="103"/>
        <v>9.2535471930906849E-3</v>
      </c>
      <c r="Y149" s="40">
        <v>1500</v>
      </c>
      <c r="Z149" s="178">
        <f t="shared" si="104"/>
        <v>9.9933377748167886E-3</v>
      </c>
      <c r="AA149" s="40">
        <v>1500</v>
      </c>
      <c r="AB149" s="178">
        <f t="shared" si="105"/>
        <v>1.0409437890353921E-2</v>
      </c>
      <c r="AC149" s="40">
        <v>1500</v>
      </c>
      <c r="AD149" s="178">
        <f t="shared" si="106"/>
        <v>1.0783608914450037E-2</v>
      </c>
      <c r="AE149" s="181">
        <f t="shared" si="107"/>
        <v>16500</v>
      </c>
      <c r="AF149" s="180">
        <f t="shared" si="108"/>
        <v>1.0178901912399754E-2</v>
      </c>
      <c r="AG149" s="143"/>
    </row>
    <row r="150" spans="1:33" x14ac:dyDescent="0.3">
      <c r="A150" s="12"/>
      <c r="B150" s="84"/>
      <c r="C150" s="84"/>
      <c r="D150" s="31" t="s">
        <v>207</v>
      </c>
      <c r="E150" s="84"/>
      <c r="F150" s="84"/>
      <c r="G150" s="40">
        <v>150</v>
      </c>
      <c r="H150" s="182">
        <f t="shared" si="95"/>
        <v>1.1102886750555144E-3</v>
      </c>
      <c r="I150" s="40">
        <v>150</v>
      </c>
      <c r="J150" s="182">
        <f t="shared" si="96"/>
        <v>1.1185682326621924E-3</v>
      </c>
      <c r="K150" s="40">
        <v>150</v>
      </c>
      <c r="L150" s="182">
        <f t="shared" si="97"/>
        <v>1.0699001426533524E-3</v>
      </c>
      <c r="M150" s="40">
        <v>150</v>
      </c>
      <c r="N150" s="182">
        <f t="shared" si="98"/>
        <v>1.056338028169014E-3</v>
      </c>
      <c r="O150" s="40">
        <v>150</v>
      </c>
      <c r="P150" s="182">
        <f t="shared" si="99"/>
        <v>1.0033444816053511E-3</v>
      </c>
      <c r="Q150" s="40">
        <v>150</v>
      </c>
      <c r="R150" s="182">
        <f t="shared" si="100"/>
        <v>9.8296199213630396E-4</v>
      </c>
      <c r="S150" s="40">
        <v>150</v>
      </c>
      <c r="T150" s="182">
        <f t="shared" si="101"/>
        <v>9.5480585614258432E-4</v>
      </c>
      <c r="U150" s="40">
        <v>150</v>
      </c>
      <c r="V150" s="182">
        <f t="shared" si="102"/>
        <v>9.0854027861901881E-4</v>
      </c>
      <c r="W150" s="40">
        <v>150</v>
      </c>
      <c r="X150" s="182">
        <f t="shared" si="103"/>
        <v>9.2535471930906845E-4</v>
      </c>
      <c r="Y150" s="40">
        <v>150</v>
      </c>
      <c r="Z150" s="182">
        <f t="shared" si="104"/>
        <v>9.993337774816789E-4</v>
      </c>
      <c r="AA150" s="40">
        <v>150</v>
      </c>
      <c r="AB150" s="182">
        <f t="shared" si="105"/>
        <v>1.040943789035392E-3</v>
      </c>
      <c r="AC150" s="40">
        <v>150</v>
      </c>
      <c r="AD150" s="182">
        <f t="shared" si="106"/>
        <v>1.0783608914450035E-3</v>
      </c>
      <c r="AE150" s="183">
        <f t="shared" si="107"/>
        <v>1650</v>
      </c>
      <c r="AF150" s="184">
        <f t="shared" si="108"/>
        <v>1.0178901912399753E-3</v>
      </c>
      <c r="AG150" s="143"/>
    </row>
    <row r="151" spans="1:33" x14ac:dyDescent="0.3">
      <c r="A151" s="12"/>
      <c r="B151" s="84"/>
      <c r="C151" s="84"/>
      <c r="D151" s="84"/>
      <c r="E151" s="138" t="s">
        <v>208</v>
      </c>
      <c r="F151" s="84"/>
      <c r="G151" s="185">
        <f>SUM(G144:G150)</f>
        <v>5090</v>
      </c>
      <c r="H151" s="186">
        <f>IF(G151=0,0,G151/G$21)</f>
        <v>3.7675795706883793E-2</v>
      </c>
      <c r="I151" s="185">
        <f>SUM(I144:I150)</f>
        <v>5090</v>
      </c>
      <c r="J151" s="186">
        <f>IF(I151=0,0,I151/I$21)</f>
        <v>3.7956748695003727E-2</v>
      </c>
      <c r="K151" s="185">
        <f>SUM(K144:K150)</f>
        <v>5090</v>
      </c>
      <c r="L151" s="186">
        <f>IF(K151=0,0,K151/K$21)</f>
        <v>3.6305278174037087E-2</v>
      </c>
      <c r="M151" s="185">
        <f>SUM(M144:M150)</f>
        <v>5090</v>
      </c>
      <c r="N151" s="186">
        <f>IF(M151=0,0,M151/M$21)</f>
        <v>3.5845070422535208E-2</v>
      </c>
      <c r="O151" s="185">
        <f>SUM(O144:O150)</f>
        <v>5090</v>
      </c>
      <c r="P151" s="186">
        <f>IF(O151=0,0,O151/O$21)</f>
        <v>3.4046822742474919E-2</v>
      </c>
      <c r="Q151" s="185">
        <f>SUM(Q144:Q150)</f>
        <v>5090</v>
      </c>
      <c r="R151" s="186">
        <f>IF(Q151=0,0,Q151/Q$21)</f>
        <v>3.3355176933158585E-2</v>
      </c>
      <c r="S151" s="185">
        <f>SUM(S144:S150)</f>
        <v>5090</v>
      </c>
      <c r="T151" s="186">
        <f>IF(S151=0,0,S151/S$21)</f>
        <v>3.2399745385105032E-2</v>
      </c>
      <c r="U151" s="185">
        <f>SUM(U144:U150)</f>
        <v>5090</v>
      </c>
      <c r="V151" s="186">
        <f>IF(U151=0,0,U151/U$21)</f>
        <v>3.0829800121138704E-2</v>
      </c>
      <c r="W151" s="185">
        <f>SUM(W144:W150)</f>
        <v>5090</v>
      </c>
      <c r="X151" s="186">
        <f>IF(W151=0,0,W151/W$21)</f>
        <v>3.1400370141887721E-2</v>
      </c>
      <c r="Y151" s="185">
        <f>SUM(Y144:Y150)</f>
        <v>5090</v>
      </c>
      <c r="Z151" s="186">
        <f>IF(Y151=0,0,Y151/Y$21)</f>
        <v>3.3910726182544967E-2</v>
      </c>
      <c r="AA151" s="185">
        <f>SUM(AA144:AA150)</f>
        <v>5090</v>
      </c>
      <c r="AB151" s="186">
        <f>IF(AA151=0,0,AA151/AA$21)</f>
        <v>3.5322692574600974E-2</v>
      </c>
      <c r="AC151" s="185">
        <f>SUM(AC144:AC150)</f>
        <v>5090</v>
      </c>
      <c r="AD151" s="186">
        <f>IF(AC151=0,0,AC151/AC$21)</f>
        <v>3.6592379583033789E-2</v>
      </c>
      <c r="AE151" s="187">
        <f>SUM(AE144:AE150)</f>
        <v>55990</v>
      </c>
      <c r="AF151" s="188">
        <f>IF(AE151=0,0,AE151/AE$21)</f>
        <v>3.4540407156076494E-2</v>
      </c>
      <c r="AG151" s="143"/>
    </row>
    <row r="152" spans="1:33" x14ac:dyDescent="0.3">
      <c r="A152" s="12"/>
      <c r="B152" s="84"/>
      <c r="C152" s="84"/>
      <c r="D152" s="84"/>
      <c r="E152" s="84"/>
      <c r="F152" s="84"/>
      <c r="G152" s="177"/>
      <c r="H152" s="191"/>
      <c r="I152" s="177"/>
      <c r="J152" s="191"/>
      <c r="K152" s="177"/>
      <c r="L152" s="191"/>
      <c r="M152" s="177"/>
      <c r="N152" s="191"/>
      <c r="O152" s="177"/>
      <c r="P152" s="191"/>
      <c r="Q152" s="177"/>
      <c r="R152" s="191"/>
      <c r="S152" s="177"/>
      <c r="T152" s="191"/>
      <c r="U152" s="177"/>
      <c r="V152" s="191"/>
      <c r="W152" s="177"/>
      <c r="X152" s="191"/>
      <c r="Y152" s="177"/>
      <c r="Z152" s="191"/>
      <c r="AA152" s="177"/>
      <c r="AB152" s="191"/>
      <c r="AC152" s="177"/>
      <c r="AD152" s="191"/>
      <c r="AE152" s="179"/>
      <c r="AF152" s="191"/>
      <c r="AG152" s="143"/>
    </row>
    <row r="153" spans="1:33" x14ac:dyDescent="0.3">
      <c r="A153" s="12"/>
      <c r="B153" s="83" t="s">
        <v>209</v>
      </c>
      <c r="C153" s="84"/>
      <c r="D153" s="84"/>
      <c r="E153" s="84"/>
      <c r="F153" s="84"/>
      <c r="G153" s="192">
        <f>G137+G142+G151</f>
        <v>17765</v>
      </c>
      <c r="H153" s="193">
        <f>IF(G153=0,0,G153/G$21)</f>
        <v>0.13149518874907476</v>
      </c>
      <c r="I153" s="192">
        <f>I137+I142+I151</f>
        <v>17765</v>
      </c>
      <c r="J153" s="193">
        <f>IF(I153=0,0,I153/I$21)</f>
        <v>0.13247576435495897</v>
      </c>
      <c r="K153" s="192">
        <f>K137+K142+K151</f>
        <v>17765</v>
      </c>
      <c r="L153" s="193">
        <f>IF(K153=0,0,K153/K$21)</f>
        <v>0.12671184022824536</v>
      </c>
      <c r="M153" s="192">
        <f>M137+M142+M151</f>
        <v>17765</v>
      </c>
      <c r="N153" s="193">
        <f>IF(M153=0,0,M153/M$21)</f>
        <v>0.12510563380281689</v>
      </c>
      <c r="O153" s="192">
        <f>O137+O142+O151</f>
        <v>17765</v>
      </c>
      <c r="P153" s="193">
        <f>IF(O153=0,0,O153/O$21)</f>
        <v>0.11882943143812709</v>
      </c>
      <c r="Q153" s="192">
        <f>Q137+Q142+Q151</f>
        <v>17765</v>
      </c>
      <c r="R153" s="193">
        <f>IF(Q153=0,0,Q153/Q$21)</f>
        <v>0.11641546526867627</v>
      </c>
      <c r="S153" s="192">
        <f>S137+S142+S151</f>
        <v>17765</v>
      </c>
      <c r="T153" s="193">
        <f>IF(S153=0,0,S153/S$21)</f>
        <v>0.11308084022915341</v>
      </c>
      <c r="U153" s="192">
        <f>U137+U142+U151</f>
        <v>17765</v>
      </c>
      <c r="V153" s="193">
        <f>IF(U153=0,0,U153/U$21)</f>
        <v>0.10760145366444579</v>
      </c>
      <c r="W153" s="192">
        <f>W137+W142+W151</f>
        <v>17765</v>
      </c>
      <c r="X153" s="193">
        <f>IF(W153=0,0,W153/W$21)</f>
        <v>0.109592843923504</v>
      </c>
      <c r="Y153" s="192">
        <f>Y137+Y142+Y151</f>
        <v>17765</v>
      </c>
      <c r="Z153" s="193">
        <f>IF(Y153=0,0,Y153/Y$21)</f>
        <v>0.11835443037974684</v>
      </c>
      <c r="AA153" s="192">
        <f>AA137+AA142+AA151</f>
        <v>17765</v>
      </c>
      <c r="AB153" s="193">
        <f>IF(AA153=0,0,AA153/AA$21)</f>
        <v>0.12328244274809161</v>
      </c>
      <c r="AC153" s="192">
        <f>AC137+AC142+AC151</f>
        <v>17765</v>
      </c>
      <c r="AD153" s="193">
        <f>IF(AC153=0,0,AC153/AC$21)</f>
        <v>0.12771387491013658</v>
      </c>
      <c r="AE153" s="194">
        <f>AE137+AE142+AE151</f>
        <v>195415</v>
      </c>
      <c r="AF153" s="195">
        <f>IF(AE153=0,0,AE153/AE$21)</f>
        <v>0.12055212831585441</v>
      </c>
      <c r="AG153" s="143"/>
    </row>
    <row r="154" spans="1:33" ht="15" thickBot="1" x14ac:dyDescent="0.35">
      <c r="A154" s="12"/>
      <c r="B154" s="84"/>
      <c r="C154" s="84"/>
      <c r="D154" s="84"/>
      <c r="E154" s="84"/>
      <c r="F154" s="84"/>
      <c r="G154" s="36"/>
      <c r="H154" s="196"/>
      <c r="I154" s="36"/>
      <c r="J154" s="196"/>
      <c r="K154" s="36"/>
      <c r="L154" s="196"/>
      <c r="M154" s="36"/>
      <c r="N154" s="196"/>
      <c r="O154" s="36"/>
      <c r="P154" s="196"/>
      <c r="Q154" s="36"/>
      <c r="R154" s="196"/>
      <c r="S154" s="36"/>
      <c r="T154" s="196"/>
      <c r="U154" s="36"/>
      <c r="V154" s="196"/>
      <c r="W154" s="36"/>
      <c r="X154" s="196"/>
      <c r="Y154" s="36"/>
      <c r="Z154" s="196"/>
      <c r="AA154" s="36"/>
      <c r="AB154" s="196"/>
      <c r="AC154" s="36"/>
      <c r="AD154" s="196"/>
      <c r="AE154" s="56"/>
      <c r="AF154" s="197"/>
      <c r="AG154" s="36"/>
    </row>
    <row r="155" spans="1:33" ht="16.2" thickBot="1" x14ac:dyDescent="0.35">
      <c r="A155" s="198"/>
      <c r="B155" s="199" t="s">
        <v>210</v>
      </c>
      <c r="C155" s="200"/>
      <c r="D155" s="200"/>
      <c r="E155" s="200"/>
      <c r="F155" s="201"/>
      <c r="G155" s="202">
        <f>G127-G153</f>
        <v>11042.46</v>
      </c>
      <c r="H155" s="203">
        <f>IF(G155=0,0,G155/G$21)</f>
        <v>8.1735455218356762E-2</v>
      </c>
      <c r="I155" s="202">
        <f>I127-I153</f>
        <v>10852.513500000001</v>
      </c>
      <c r="J155" s="203">
        <f>IF(I155=0,0,I155/I$21)</f>
        <v>8.0928512304250563E-2</v>
      </c>
      <c r="K155" s="202">
        <f>K127-K153</f>
        <v>13597.447</v>
      </c>
      <c r="L155" s="203">
        <f>IF(K155=0,0,K155/K$21)</f>
        <v>9.6986069900142649E-2</v>
      </c>
      <c r="M155" s="202">
        <f>M127-M153</f>
        <v>14433.070000000003</v>
      </c>
      <c r="N155" s="203">
        <f>IF(M155=0,0,M155/M$21)</f>
        <v>0.10164133802816903</v>
      </c>
      <c r="O155" s="202">
        <f>O127-O153</f>
        <v>19517.197499999995</v>
      </c>
      <c r="P155" s="203">
        <f>IF(O155=0,0,O155/O$21)</f>
        <v>0.13054981605351168</v>
      </c>
      <c r="Q155" s="202">
        <f>Q127-Q153</f>
        <v>21817.063999999998</v>
      </c>
      <c r="R155" s="203">
        <f>IF(Q155=0,0,Q155/Q$21)</f>
        <v>0.14296896461336828</v>
      </c>
      <c r="S155" s="202">
        <f>S127-S153</f>
        <v>21276.9185</v>
      </c>
      <c r="T155" s="203">
        <f>IF(S155=0,0,S155/S$21)</f>
        <v>0.13543550922978995</v>
      </c>
      <c r="U155" s="202">
        <f>U127-U153</f>
        <v>24902.798500000004</v>
      </c>
      <c r="V155" s="203">
        <f>IF(U155=0,0,U155/U$21)</f>
        <v>0.15083463658388857</v>
      </c>
      <c r="W155" s="202">
        <f>W127-W153</f>
        <v>26283.394</v>
      </c>
      <c r="X155" s="203">
        <f>IF(W155=0,0,W155/W$21)</f>
        <v>0.16214308451573103</v>
      </c>
      <c r="Y155" s="202">
        <f>Y127-Y153</f>
        <v>18104.273500000003</v>
      </c>
      <c r="Z155" s="203">
        <f>IF(Y155=0,0,Y155/Y$21)</f>
        <v>0.12061474683544306</v>
      </c>
      <c r="AA155" s="202">
        <f>AA127-AA153</f>
        <v>15384.863499999999</v>
      </c>
      <c r="AB155" s="203">
        <f>IF(AA155=0,0,AA155/AA$21)</f>
        <v>0.10676518736988203</v>
      </c>
      <c r="AC155" s="202">
        <f>AC127-AC153</f>
        <v>13318.688500000004</v>
      </c>
      <c r="AD155" s="203">
        <f>IF(AC155=0,0,AC155/AC$21)</f>
        <v>9.5749018691588819E-2</v>
      </c>
      <c r="AE155" s="204">
        <f>AE127-AE153</f>
        <v>192426.41500000004</v>
      </c>
      <c r="AF155" s="205">
        <f>IF(AE155=0,0,AE155/AE$21)</f>
        <v>0.11870846082665024</v>
      </c>
      <c r="AG155" s="206"/>
    </row>
    <row r="156" spans="1:33" x14ac:dyDescent="0.3">
      <c r="A156" s="52"/>
      <c r="B156" s="52"/>
      <c r="C156" s="52"/>
      <c r="D156" s="52"/>
      <c r="E156" s="52"/>
      <c r="F156" s="52"/>
      <c r="G156" s="207"/>
      <c r="H156" s="208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</row>
    <row r="157" spans="1:33" ht="15.6" x14ac:dyDescent="0.3">
      <c r="A157" s="9"/>
      <c r="B157" s="15" t="s">
        <v>211</v>
      </c>
      <c r="C157" s="9"/>
      <c r="D157" s="9"/>
      <c r="E157" s="16"/>
      <c r="F157" s="9"/>
      <c r="G157" s="9"/>
      <c r="H157" s="17"/>
      <c r="I157" s="9"/>
      <c r="J157" s="18"/>
      <c r="K157" s="1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13"/>
      <c r="AF157" s="13"/>
      <c r="AG157" s="9"/>
    </row>
    <row r="158" spans="1:33" x14ac:dyDescent="0.3">
      <c r="A158" s="9"/>
      <c r="B158" s="20" t="s">
        <v>70</v>
      </c>
      <c r="C158" s="9"/>
      <c r="D158" s="9"/>
      <c r="E158" s="16"/>
      <c r="F158" s="21"/>
      <c r="G158" s="209">
        <f>G5</f>
        <v>40178</v>
      </c>
      <c r="H158" s="23">
        <f>G158+364</f>
        <v>40542</v>
      </c>
      <c r="I158" s="12"/>
      <c r="J158" s="12"/>
      <c r="K158" s="1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13"/>
      <c r="AF158" s="13"/>
      <c r="AG158" s="9"/>
    </row>
    <row r="159" spans="1:33" x14ac:dyDescent="0.3">
      <c r="A159" s="52"/>
      <c r="B159" s="52"/>
      <c r="C159" s="52"/>
      <c r="D159" s="52"/>
      <c r="E159" s="52"/>
      <c r="F159" s="52"/>
      <c r="G159" s="207"/>
      <c r="H159" s="208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</row>
    <row r="160" spans="1:33" x14ac:dyDescent="0.3">
      <c r="A160" s="52"/>
      <c r="B160" s="240" t="s">
        <v>212</v>
      </c>
      <c r="C160" s="240"/>
      <c r="D160" s="240"/>
      <c r="E160" s="240"/>
      <c r="F160" s="240"/>
      <c r="G160" s="241" t="s">
        <v>72</v>
      </c>
      <c r="H160" s="242"/>
      <c r="I160" s="236" t="s">
        <v>73</v>
      </c>
      <c r="J160" s="237"/>
      <c r="K160" s="236" t="s">
        <v>74</v>
      </c>
      <c r="L160" s="237"/>
      <c r="M160" s="236" t="s">
        <v>75</v>
      </c>
      <c r="N160" s="237"/>
      <c r="O160" s="236" t="s">
        <v>76</v>
      </c>
      <c r="P160" s="237"/>
      <c r="Q160" s="236" t="s">
        <v>77</v>
      </c>
      <c r="R160" s="237"/>
      <c r="S160" s="236" t="s">
        <v>78</v>
      </c>
      <c r="T160" s="237"/>
      <c r="U160" s="236" t="s">
        <v>79</v>
      </c>
      <c r="V160" s="237"/>
      <c r="W160" s="236" t="s">
        <v>80</v>
      </c>
      <c r="X160" s="237"/>
      <c r="Y160" s="236" t="s">
        <v>81</v>
      </c>
      <c r="Z160" s="237"/>
      <c r="AA160" s="236" t="s">
        <v>82</v>
      </c>
      <c r="AB160" s="237"/>
      <c r="AC160" s="236" t="s">
        <v>83</v>
      </c>
      <c r="AD160" s="237"/>
      <c r="AE160" s="238" t="s">
        <v>84</v>
      </c>
      <c r="AF160" s="239"/>
      <c r="AG160" s="29"/>
    </row>
    <row r="161" spans="1:33" x14ac:dyDescent="0.3">
      <c r="A161" s="52"/>
      <c r="B161" s="210"/>
      <c r="C161" s="75"/>
      <c r="D161" s="210"/>
      <c r="E161" s="210"/>
      <c r="F161" s="211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  <c r="AD161" s="234"/>
      <c r="AE161" s="235"/>
      <c r="AF161" s="235"/>
      <c r="AG161" s="51"/>
    </row>
    <row r="162" spans="1:33" x14ac:dyDescent="0.3">
      <c r="A162" s="52"/>
      <c r="B162" s="210"/>
      <c r="C162" s="75" t="s">
        <v>98</v>
      </c>
      <c r="D162" s="210"/>
      <c r="E162" s="210"/>
      <c r="F162" s="211"/>
      <c r="G162" s="234">
        <f>H25</f>
        <v>0.28499999999999998</v>
      </c>
      <c r="H162" s="234"/>
      <c r="I162" s="234">
        <f>J25</f>
        <v>0.28999999999999998</v>
      </c>
      <c r="J162" s="234"/>
      <c r="K162" s="234">
        <f>L25</f>
        <v>0.28999999999999998</v>
      </c>
      <c r="L162" s="234"/>
      <c r="M162" s="234">
        <f>N25</f>
        <v>0.28999999999999998</v>
      </c>
      <c r="N162" s="234"/>
      <c r="O162" s="234">
        <f>P25</f>
        <v>0.28999999999999998</v>
      </c>
      <c r="P162" s="234"/>
      <c r="Q162" s="234">
        <f>R25</f>
        <v>0.28999999999999998</v>
      </c>
      <c r="R162" s="234"/>
      <c r="S162" s="234">
        <f>T25</f>
        <v>0.28999999999999998</v>
      </c>
      <c r="T162" s="234"/>
      <c r="U162" s="234">
        <f>V25</f>
        <v>0.28999999999999998</v>
      </c>
      <c r="V162" s="234"/>
      <c r="W162" s="234">
        <f>X25</f>
        <v>0.28999999999999998</v>
      </c>
      <c r="X162" s="234"/>
      <c r="Y162" s="234">
        <f>Z25</f>
        <v>0.28999999999999998</v>
      </c>
      <c r="Z162" s="234"/>
      <c r="AA162" s="234">
        <f>AB25</f>
        <v>0.28999999999999998</v>
      </c>
      <c r="AB162" s="234"/>
      <c r="AC162" s="234">
        <f>AD25</f>
        <v>0.28999999999999998</v>
      </c>
      <c r="AD162" s="234"/>
      <c r="AE162" s="235">
        <f>AF25</f>
        <v>0.28958795325142345</v>
      </c>
      <c r="AF162" s="235"/>
      <c r="AG162" s="51"/>
    </row>
    <row r="163" spans="1:33" x14ac:dyDescent="0.3">
      <c r="A163" s="52"/>
      <c r="B163" s="210"/>
      <c r="C163" s="75" t="s">
        <v>100</v>
      </c>
      <c r="D163" s="210"/>
      <c r="E163" s="210"/>
      <c r="F163" s="211"/>
      <c r="G163" s="234">
        <f>H28</f>
        <v>0.5</v>
      </c>
      <c r="H163" s="234">
        <f>H28</f>
        <v>0.5</v>
      </c>
      <c r="I163" s="234">
        <f>J28</f>
        <v>0.5</v>
      </c>
      <c r="J163" s="234">
        <f>J28</f>
        <v>0.5</v>
      </c>
      <c r="K163" s="234">
        <f>L28</f>
        <v>0.5</v>
      </c>
      <c r="L163" s="234">
        <f>L28</f>
        <v>0.5</v>
      </c>
      <c r="M163" s="234">
        <f>N28</f>
        <v>0.5</v>
      </c>
      <c r="N163" s="234">
        <f>N28</f>
        <v>0.5</v>
      </c>
      <c r="O163" s="234">
        <f>P28</f>
        <v>0.5</v>
      </c>
      <c r="P163" s="234">
        <f>P28</f>
        <v>0.5</v>
      </c>
      <c r="Q163" s="234">
        <f>R28</f>
        <v>0.5</v>
      </c>
      <c r="R163" s="234">
        <f>R28</f>
        <v>0.5</v>
      </c>
      <c r="S163" s="234">
        <f>T28</f>
        <v>0.5</v>
      </c>
      <c r="T163" s="234">
        <f>T28</f>
        <v>0.5</v>
      </c>
      <c r="U163" s="234">
        <f>V28</f>
        <v>0.5</v>
      </c>
      <c r="V163" s="234">
        <f>V28</f>
        <v>0.5</v>
      </c>
      <c r="W163" s="234">
        <f>X28</f>
        <v>0.5</v>
      </c>
      <c r="X163" s="234">
        <f>X28</f>
        <v>0.5</v>
      </c>
      <c r="Y163" s="234">
        <f>Z28</f>
        <v>0.5</v>
      </c>
      <c r="Z163" s="234">
        <f>Z28</f>
        <v>0.5</v>
      </c>
      <c r="AA163" s="234">
        <f>AB28</f>
        <v>0.5</v>
      </c>
      <c r="AB163" s="234">
        <f>AB28</f>
        <v>0.5</v>
      </c>
      <c r="AC163" s="234">
        <f>AD28</f>
        <v>0.5</v>
      </c>
      <c r="AD163" s="234">
        <f>AD28</f>
        <v>0.5</v>
      </c>
      <c r="AE163" s="235">
        <f>AF28</f>
        <v>0.5</v>
      </c>
      <c r="AF163" s="235">
        <f>AF28</f>
        <v>0.5</v>
      </c>
      <c r="AG163" s="51"/>
    </row>
    <row r="164" spans="1:33" x14ac:dyDescent="0.3">
      <c r="A164" s="52"/>
      <c r="B164" s="210"/>
      <c r="C164" s="75" t="s">
        <v>104</v>
      </c>
      <c r="D164" s="210"/>
      <c r="E164" s="210"/>
      <c r="F164" s="211"/>
      <c r="G164" s="234">
        <f>H35</f>
        <v>0.24374999999999999</v>
      </c>
      <c r="H164" s="234"/>
      <c r="I164" s="234">
        <f>J35</f>
        <v>0.24399999999999999</v>
      </c>
      <c r="J164" s="234"/>
      <c r="K164" s="234">
        <f>L35</f>
        <v>0.24399999999999999</v>
      </c>
      <c r="L164" s="234"/>
      <c r="M164" s="234">
        <f>N35</f>
        <v>0.24399999999999999</v>
      </c>
      <c r="N164" s="234"/>
      <c r="O164" s="234">
        <f>P35</f>
        <v>0.24399999999999999</v>
      </c>
      <c r="P164" s="234"/>
      <c r="Q164" s="234">
        <f>R35</f>
        <v>0.24399999999999999</v>
      </c>
      <c r="R164" s="234"/>
      <c r="S164" s="234">
        <f>T35</f>
        <v>0.24399999999999999</v>
      </c>
      <c r="T164" s="234"/>
      <c r="U164" s="234">
        <f>V35</f>
        <v>0.24399999999999999</v>
      </c>
      <c r="V164" s="234"/>
      <c r="W164" s="234">
        <f>X35</f>
        <v>0.24399999999999999</v>
      </c>
      <c r="X164" s="234"/>
      <c r="Y164" s="234">
        <f>Z35</f>
        <v>0.24399999999999999</v>
      </c>
      <c r="Z164" s="234"/>
      <c r="AA164" s="234">
        <f>AB35</f>
        <v>0.24399999999999999</v>
      </c>
      <c r="AB164" s="234"/>
      <c r="AC164" s="234">
        <f>AD35</f>
        <v>0.24399999999999999</v>
      </c>
      <c r="AD164" s="234"/>
      <c r="AE164" s="235">
        <f>AF35</f>
        <v>0.24397810218978103</v>
      </c>
      <c r="AF164" s="235"/>
      <c r="AG164" s="51"/>
    </row>
    <row r="165" spans="1:33" x14ac:dyDescent="0.3">
      <c r="A165" s="52"/>
      <c r="B165" s="212"/>
      <c r="C165" s="75" t="s">
        <v>213</v>
      </c>
      <c r="D165" s="213"/>
      <c r="E165" s="213"/>
      <c r="F165" s="211"/>
      <c r="G165" s="234">
        <f>H53</f>
        <v>0.33371606217616578</v>
      </c>
      <c r="H165" s="234"/>
      <c r="I165" s="234">
        <f>J53</f>
        <v>0.32888878821774792</v>
      </c>
      <c r="J165" s="234"/>
      <c r="K165" s="234">
        <f>L53</f>
        <v>0.32414089158345222</v>
      </c>
      <c r="L165" s="234"/>
      <c r="M165" s="234">
        <f>N53</f>
        <v>0.32281781690140843</v>
      </c>
      <c r="N165" s="234"/>
      <c r="O165" s="234">
        <f>P53</f>
        <v>0.30637794314381273</v>
      </c>
      <c r="P165" s="234"/>
      <c r="Q165" s="234">
        <f>R53</f>
        <v>0.29875449541284405</v>
      </c>
      <c r="R165" s="234"/>
      <c r="S165" s="234">
        <f>T53</f>
        <v>0.3129126766390834</v>
      </c>
      <c r="T165" s="234"/>
      <c r="U165" s="234">
        <f>V53</f>
        <v>0.30839916111447607</v>
      </c>
      <c r="V165" s="234"/>
      <c r="W165" s="234">
        <f>X53</f>
        <v>0.29313452190006167</v>
      </c>
      <c r="X165" s="234"/>
      <c r="Y165" s="234">
        <f>Z53</f>
        <v>0.31725667221852094</v>
      </c>
      <c r="Z165" s="234"/>
      <c r="AA165" s="234">
        <f>AB53</f>
        <v>0.32131600624566276</v>
      </c>
      <c r="AB165" s="234"/>
      <c r="AC165" s="234">
        <f>AD53</f>
        <v>0.32352847951114305</v>
      </c>
      <c r="AD165" s="234"/>
      <c r="AE165" s="235">
        <f>AF53</f>
        <v>0.31509190931523751</v>
      </c>
      <c r="AF165" s="235"/>
      <c r="AG165" s="51"/>
    </row>
    <row r="166" spans="1:33" ht="15.6" x14ac:dyDescent="0.3">
      <c r="A166" s="52"/>
      <c r="B166" s="214"/>
      <c r="C166" s="215" t="s">
        <v>20</v>
      </c>
      <c r="D166" s="216"/>
      <c r="E166" s="210"/>
      <c r="F166" s="211"/>
      <c r="G166" s="231">
        <f>H55</f>
        <v>0.61313871206513704</v>
      </c>
      <c r="H166" s="231"/>
      <c r="I166" s="231">
        <f>J55</f>
        <v>0.61203569351230425</v>
      </c>
      <c r="J166" s="231"/>
      <c r="K166" s="231">
        <f>L55</f>
        <v>0.60773575606276753</v>
      </c>
      <c r="L166" s="231"/>
      <c r="M166" s="231">
        <f>N55</f>
        <v>0.60634598591549294</v>
      </c>
      <c r="N166" s="231"/>
      <c r="O166" s="231">
        <f>P55</f>
        <v>0.59023078595317724</v>
      </c>
      <c r="P166" s="231"/>
      <c r="Q166" s="231">
        <f>R55</f>
        <v>0.58273221494102234</v>
      </c>
      <c r="R166" s="231"/>
      <c r="S166" s="231">
        <f>T55</f>
        <v>0.59706289942711643</v>
      </c>
      <c r="T166" s="231"/>
      <c r="U166" s="231">
        <f>V55</f>
        <v>0.59283283767413686</v>
      </c>
      <c r="V166" s="231"/>
      <c r="W166" s="231">
        <f>X55</f>
        <v>0.57746518198642816</v>
      </c>
      <c r="X166" s="231"/>
      <c r="Y166" s="231">
        <f>Z55</f>
        <v>0.60113408727514983</v>
      </c>
      <c r="Z166" s="231"/>
      <c r="AA166" s="231">
        <f>AB55</f>
        <v>0.60493849063150584</v>
      </c>
      <c r="AB166" s="231"/>
      <c r="AC166" s="231">
        <f>AD55</f>
        <v>0.60692172178288994</v>
      </c>
      <c r="AD166" s="231"/>
      <c r="AE166" s="232">
        <f>AF55</f>
        <v>0.5985539697717458</v>
      </c>
      <c r="AF166" s="232"/>
      <c r="AG166" s="118"/>
    </row>
    <row r="167" spans="1:33" x14ac:dyDescent="0.3">
      <c r="A167" s="52"/>
      <c r="B167" s="217"/>
      <c r="C167" s="215" t="s">
        <v>123</v>
      </c>
      <c r="D167" s="217"/>
      <c r="E167" s="217"/>
      <c r="F167" s="217"/>
      <c r="G167" s="230">
        <f>H79</f>
        <v>4.3634344929681719E-2</v>
      </c>
      <c r="H167" s="230"/>
      <c r="I167" s="230">
        <f>J79</f>
        <v>4.3780760626398213E-2</v>
      </c>
      <c r="J167" s="230"/>
      <c r="K167" s="230">
        <f>L79</f>
        <v>4.2389443651925818E-2</v>
      </c>
      <c r="L167" s="230"/>
      <c r="M167" s="230">
        <f>N79</f>
        <v>4.201267605633803E-2</v>
      </c>
      <c r="N167" s="230"/>
      <c r="O167" s="230">
        <f>P79</f>
        <v>4.0507023411371239E-2</v>
      </c>
      <c r="P167" s="230"/>
      <c r="Q167" s="230">
        <f>R79</f>
        <v>3.9927916120576674E-2</v>
      </c>
      <c r="R167" s="230"/>
      <c r="S167" s="230">
        <f>T79</f>
        <v>3.9127943984723107E-2</v>
      </c>
      <c r="T167" s="230"/>
      <c r="U167" s="230">
        <f>V79</f>
        <v>3.7813446396123558E-2</v>
      </c>
      <c r="V167" s="230"/>
      <c r="W167" s="230">
        <f>X79</f>
        <v>3.8291178285009254E-2</v>
      </c>
      <c r="X167" s="230"/>
      <c r="Y167" s="230">
        <f>Z79</f>
        <v>4.0393071285809462E-2</v>
      </c>
      <c r="Z167" s="230"/>
      <c r="AA167" s="230">
        <f>AB79</f>
        <v>4.157529493407356E-2</v>
      </c>
      <c r="AB167" s="230"/>
      <c r="AC167" s="230">
        <f>AD79</f>
        <v>4.263838964773544E-2</v>
      </c>
      <c r="AD167" s="230"/>
      <c r="AE167" s="233">
        <f>AF79</f>
        <v>4.0926958667489209E-2</v>
      </c>
      <c r="AF167" s="233"/>
      <c r="AG167" s="143"/>
    </row>
    <row r="168" spans="1:33" x14ac:dyDescent="0.3">
      <c r="A168" s="52"/>
      <c r="B168" s="217"/>
      <c r="C168" s="215" t="s">
        <v>214</v>
      </c>
      <c r="D168" s="217"/>
      <c r="E168" s="217"/>
      <c r="F168" s="217"/>
      <c r="G168" s="228">
        <f>H84</f>
        <v>9.6225018504811251E-3</v>
      </c>
      <c r="H168" s="228"/>
      <c r="I168" s="228">
        <f>J84</f>
        <v>9.6942580164056675E-3</v>
      </c>
      <c r="J168" s="228"/>
      <c r="K168" s="228">
        <f>L84</f>
        <v>9.2724679029957211E-3</v>
      </c>
      <c r="L168" s="228"/>
      <c r="M168" s="228">
        <f>N84</f>
        <v>9.1549295774647887E-3</v>
      </c>
      <c r="N168" s="228"/>
      <c r="O168" s="228">
        <f>P84</f>
        <v>8.6956521739130436E-3</v>
      </c>
      <c r="P168" s="228"/>
      <c r="Q168" s="228">
        <f>R84</f>
        <v>8.5190039318479693E-3</v>
      </c>
      <c r="R168" s="228"/>
      <c r="S168" s="228">
        <f>T84</f>
        <v>8.2749840865690635E-3</v>
      </c>
      <c r="T168" s="228"/>
      <c r="U168" s="228">
        <f>V84</f>
        <v>7.874015748031496E-3</v>
      </c>
      <c r="V168" s="228"/>
      <c r="W168" s="228">
        <f>X84</f>
        <v>8.0197409006785934E-3</v>
      </c>
      <c r="X168" s="228"/>
      <c r="Y168" s="228">
        <f>Z84</f>
        <v>8.6608927381745509E-3</v>
      </c>
      <c r="Z168" s="228"/>
      <c r="AA168" s="228">
        <f>AB84</f>
        <v>9.021512838306732E-3</v>
      </c>
      <c r="AB168" s="228"/>
      <c r="AC168" s="228">
        <f>AD84</f>
        <v>9.3457943925233638E-3</v>
      </c>
      <c r="AD168" s="228"/>
      <c r="AE168" s="229">
        <f>AF84</f>
        <v>8.8217149907464532E-3</v>
      </c>
      <c r="AF168" s="229"/>
      <c r="AG168" s="143"/>
    </row>
    <row r="169" spans="1:33" x14ac:dyDescent="0.3">
      <c r="A169" s="52"/>
      <c r="B169" s="217"/>
      <c r="C169" s="215" t="s">
        <v>215</v>
      </c>
      <c r="D169" s="217"/>
      <c r="E169" s="217"/>
      <c r="F169" s="217"/>
      <c r="G169" s="228">
        <f>H92</f>
        <v>3.0347890451517395E-2</v>
      </c>
      <c r="H169" s="228"/>
      <c r="I169" s="228">
        <f>J92</f>
        <v>3.0574198359433258E-2</v>
      </c>
      <c r="J169" s="228"/>
      <c r="K169" s="228">
        <f>L92</f>
        <v>2.9243937232524966E-2</v>
      </c>
      <c r="L169" s="228"/>
      <c r="M169" s="228">
        <f>N92</f>
        <v>2.8873239436619718E-2</v>
      </c>
      <c r="N169" s="228"/>
      <c r="O169" s="228">
        <f>P92</f>
        <v>2.7424749163879599E-2</v>
      </c>
      <c r="P169" s="228"/>
      <c r="Q169" s="228">
        <f>R92</f>
        <v>2.6867627785058978E-2</v>
      </c>
      <c r="R169" s="228"/>
      <c r="S169" s="228">
        <f>T92</f>
        <v>2.6098026734563972E-2</v>
      </c>
      <c r="T169" s="228"/>
      <c r="U169" s="228">
        <f>V92</f>
        <v>2.4833434282253181E-2</v>
      </c>
      <c r="V169" s="228"/>
      <c r="W169" s="228">
        <f>X92</f>
        <v>2.5293028994447873E-2</v>
      </c>
      <c r="X169" s="228"/>
      <c r="Y169" s="228">
        <f>Z92</f>
        <v>2.731512325116589E-2</v>
      </c>
      <c r="Z169" s="228"/>
      <c r="AA169" s="228">
        <f>AB92</f>
        <v>2.8452463566967384E-2</v>
      </c>
      <c r="AB169" s="228"/>
      <c r="AC169" s="228">
        <f>AD92</f>
        <v>2.9475197699496764E-2</v>
      </c>
      <c r="AD169" s="228"/>
      <c r="AE169" s="229">
        <f>AF92</f>
        <v>2.782233189389266E-2</v>
      </c>
      <c r="AF169" s="229"/>
      <c r="AG169" s="143"/>
    </row>
    <row r="170" spans="1:33" x14ac:dyDescent="0.3">
      <c r="A170" s="52"/>
      <c r="B170" s="217"/>
      <c r="C170" s="215" t="s">
        <v>39</v>
      </c>
      <c r="D170" s="213"/>
      <c r="E170" s="217"/>
      <c r="F170" s="217"/>
      <c r="G170" s="228">
        <f>H98</f>
        <v>2.7757216876387859E-2</v>
      </c>
      <c r="H170" s="228"/>
      <c r="I170" s="228">
        <f>J98</f>
        <v>2.7964205816554809E-2</v>
      </c>
      <c r="J170" s="228"/>
      <c r="K170" s="228">
        <f>L98</f>
        <v>2.6747503566333809E-2</v>
      </c>
      <c r="L170" s="228"/>
      <c r="M170" s="228">
        <f>N98</f>
        <v>2.6408450704225352E-2</v>
      </c>
      <c r="N170" s="228"/>
      <c r="O170" s="228">
        <f>P98</f>
        <v>2.508361204013378E-2</v>
      </c>
      <c r="P170" s="228"/>
      <c r="Q170" s="228">
        <f>R98</f>
        <v>2.4574049803407601E-2</v>
      </c>
      <c r="R170" s="228"/>
      <c r="S170" s="228">
        <f>T98</f>
        <v>2.3870146403564607E-2</v>
      </c>
      <c r="T170" s="228"/>
      <c r="U170" s="228">
        <f>V98</f>
        <v>2.2713506965475468E-2</v>
      </c>
      <c r="V170" s="228"/>
      <c r="W170" s="228">
        <f>X98</f>
        <v>2.3133867982726711E-2</v>
      </c>
      <c r="X170" s="228"/>
      <c r="Y170" s="228">
        <f>Z98</f>
        <v>2.4983344437041973E-2</v>
      </c>
      <c r="Z170" s="228"/>
      <c r="AA170" s="228">
        <f>AB98</f>
        <v>2.6023594725884801E-2</v>
      </c>
      <c r="AB170" s="228"/>
      <c r="AC170" s="228">
        <f>AD98</f>
        <v>2.6959022286125092E-2</v>
      </c>
      <c r="AD170" s="228"/>
      <c r="AE170" s="229">
        <f>AF98</f>
        <v>2.5447254780999382E-2</v>
      </c>
      <c r="AF170" s="229"/>
      <c r="AG170" s="143"/>
    </row>
    <row r="171" spans="1:33" x14ac:dyDescent="0.3">
      <c r="A171" s="52"/>
      <c r="B171" s="217"/>
      <c r="C171" s="215" t="s">
        <v>160</v>
      </c>
      <c r="D171" s="210"/>
      <c r="E171" s="217"/>
      <c r="F171" s="217"/>
      <c r="G171" s="228">
        <f>H117</f>
        <v>5.1535899333826796E-2</v>
      </c>
      <c r="H171" s="228"/>
      <c r="I171" s="228">
        <f>J117</f>
        <v>5.1733780760626395E-2</v>
      </c>
      <c r="J171" s="228"/>
      <c r="K171" s="228">
        <f>L117</f>
        <v>5.057061340941512E-2</v>
      </c>
      <c r="L171" s="228"/>
      <c r="M171" s="228">
        <f>N117</f>
        <v>5.0246478873239436E-2</v>
      </c>
      <c r="N171" s="228"/>
      <c r="O171" s="228">
        <f>P117</f>
        <v>4.8979933110367892E-2</v>
      </c>
      <c r="P171" s="228"/>
      <c r="Q171" s="228">
        <f>R117</f>
        <v>4.8492791612057669E-2</v>
      </c>
      <c r="R171" s="228"/>
      <c r="S171" s="228">
        <f>T117</f>
        <v>4.7819859961807765E-2</v>
      </c>
      <c r="T171" s="228"/>
      <c r="U171" s="228">
        <f>V117</f>
        <v>4.6714112658994549E-2</v>
      </c>
      <c r="V171" s="228"/>
      <c r="W171" s="228">
        <f>X117</f>
        <v>4.7115977791486734E-2</v>
      </c>
      <c r="X171" s="228"/>
      <c r="Y171" s="228">
        <f>Z117</f>
        <v>4.8884077281812127E-2</v>
      </c>
      <c r="Z171" s="228"/>
      <c r="AA171" s="228">
        <f>AB117</f>
        <v>4.9878556557945868E-2</v>
      </c>
      <c r="AB171" s="228"/>
      <c r="AC171" s="228">
        <f>AD117</f>
        <v>5.0772825305535584E-2</v>
      </c>
      <c r="AD171" s="228"/>
      <c r="AE171" s="229">
        <f>AF117</f>
        <v>4.9327575570635412E-2</v>
      </c>
      <c r="AF171" s="229"/>
      <c r="AG171" s="143"/>
    </row>
    <row r="172" spans="1:33" x14ac:dyDescent="0.3">
      <c r="A172" s="52"/>
      <c r="B172" s="217"/>
      <c r="C172" s="215" t="s">
        <v>216</v>
      </c>
      <c r="D172" s="210"/>
      <c r="E172" s="217"/>
      <c r="F172" s="217"/>
      <c r="G172" s="228">
        <f>H124</f>
        <v>1.0732790525536639E-2</v>
      </c>
      <c r="H172" s="228"/>
      <c r="I172" s="228">
        <f>J124</f>
        <v>1.0812826249067859E-2</v>
      </c>
      <c r="J172" s="228"/>
      <c r="K172" s="228">
        <f>L124</f>
        <v>1.0342368045649072E-2</v>
      </c>
      <c r="L172" s="228"/>
      <c r="M172" s="228">
        <f>N124</f>
        <v>1.0211267605633803E-2</v>
      </c>
      <c r="N172" s="228"/>
      <c r="O172" s="228">
        <f>P124</f>
        <v>9.6989966555183944E-3</v>
      </c>
      <c r="P172" s="228"/>
      <c r="Q172" s="228">
        <f>R124</f>
        <v>9.5019659239842721E-3</v>
      </c>
      <c r="R172" s="228"/>
      <c r="S172" s="228">
        <f>T124</f>
        <v>9.2297899427116487E-3</v>
      </c>
      <c r="T172" s="228"/>
      <c r="U172" s="228">
        <f>V124</f>
        <v>8.7825560266505155E-3</v>
      </c>
      <c r="V172" s="228"/>
      <c r="W172" s="228">
        <f>X124</f>
        <v>8.945095619987662E-3</v>
      </c>
      <c r="X172" s="228"/>
      <c r="Y172" s="228">
        <f>Z124</f>
        <v>9.6602265156562287E-3</v>
      </c>
      <c r="Z172" s="228"/>
      <c r="AA172" s="228">
        <f>AB124</f>
        <v>1.0062456627342124E-2</v>
      </c>
      <c r="AB172" s="228"/>
      <c r="AC172" s="228">
        <f>AD124</f>
        <v>1.0424155283968369E-2</v>
      </c>
      <c r="AD172" s="228"/>
      <c r="AE172" s="229">
        <f>AF124</f>
        <v>9.8396051819864289E-3</v>
      </c>
      <c r="AF172" s="229"/>
      <c r="AG172" s="143"/>
    </row>
    <row r="173" spans="1:33" x14ac:dyDescent="0.3">
      <c r="A173" s="52"/>
      <c r="B173" s="217"/>
      <c r="C173" s="215" t="s">
        <v>217</v>
      </c>
      <c r="D173" s="210"/>
      <c r="E173" s="217"/>
      <c r="F173" s="217"/>
      <c r="G173" s="226">
        <f>H137</f>
        <v>8.549222797927461E-2</v>
      </c>
      <c r="H173" s="226"/>
      <c r="I173" s="226">
        <f>J137</f>
        <v>8.612975391498881E-2</v>
      </c>
      <c r="J173" s="226"/>
      <c r="K173" s="226">
        <f>L137</f>
        <v>8.2382310984308135E-2</v>
      </c>
      <c r="L173" s="226"/>
      <c r="M173" s="226">
        <f>N137</f>
        <v>8.1338028169014087E-2</v>
      </c>
      <c r="N173" s="226"/>
      <c r="O173" s="226">
        <f>P137</f>
        <v>7.7257525083612041E-2</v>
      </c>
      <c r="P173" s="226"/>
      <c r="Q173" s="226">
        <f>R137</f>
        <v>7.5688073394495417E-2</v>
      </c>
      <c r="R173" s="226"/>
      <c r="S173" s="226">
        <f>T137</f>
        <v>7.3520050922978988E-2</v>
      </c>
      <c r="T173" s="226"/>
      <c r="U173" s="226">
        <f>V137</f>
        <v>6.9957601453664447E-2</v>
      </c>
      <c r="V173" s="226"/>
      <c r="W173" s="226">
        <f>X137</f>
        <v>7.1252313386798272E-2</v>
      </c>
      <c r="X173" s="226"/>
      <c r="Y173" s="226">
        <f>Z137</f>
        <v>7.6948700866089279E-2</v>
      </c>
      <c r="Z173" s="226"/>
      <c r="AA173" s="226">
        <f>AB137</f>
        <v>8.0152671755725186E-2</v>
      </c>
      <c r="AB173" s="226"/>
      <c r="AC173" s="226">
        <f>AD137</f>
        <v>8.3033788641265274E-2</v>
      </c>
      <c r="AD173" s="226"/>
      <c r="AE173" s="227">
        <f>AF137</f>
        <v>7.8377544725478102E-2</v>
      </c>
      <c r="AF173" s="227"/>
      <c r="AG173" s="143"/>
    </row>
    <row r="174" spans="1:33" x14ac:dyDescent="0.3">
      <c r="A174" s="52"/>
      <c r="B174" s="217"/>
      <c r="C174" s="215" t="s">
        <v>218</v>
      </c>
      <c r="D174" s="210"/>
      <c r="E174" s="217"/>
      <c r="F174" s="217"/>
      <c r="G174" s="226">
        <f>H142</f>
        <v>8.3271650629163588E-3</v>
      </c>
      <c r="H174" s="226"/>
      <c r="I174" s="226">
        <f>J142</f>
        <v>8.389261744966443E-3</v>
      </c>
      <c r="J174" s="226"/>
      <c r="K174" s="226">
        <f>L142</f>
        <v>8.0242510699001426E-3</v>
      </c>
      <c r="L174" s="226"/>
      <c r="M174" s="226">
        <f>N142</f>
        <v>7.9225352112676055E-3</v>
      </c>
      <c r="N174" s="226"/>
      <c r="O174" s="226">
        <f>P142</f>
        <v>7.525083612040134E-3</v>
      </c>
      <c r="P174" s="226"/>
      <c r="Q174" s="226">
        <f>R142</f>
        <v>7.3722149410222803E-3</v>
      </c>
      <c r="R174" s="226"/>
      <c r="S174" s="226">
        <f>T142</f>
        <v>7.1610439210693828E-3</v>
      </c>
      <c r="T174" s="226"/>
      <c r="U174" s="226">
        <f>V142</f>
        <v>6.8140520896426407E-3</v>
      </c>
      <c r="V174" s="226"/>
      <c r="W174" s="226">
        <f>X142</f>
        <v>6.9401603948180133E-3</v>
      </c>
      <c r="X174" s="226"/>
      <c r="Y174" s="226">
        <f>Z142</f>
        <v>7.4950033311125914E-3</v>
      </c>
      <c r="Z174" s="226"/>
      <c r="AA174" s="226">
        <f>AB142</f>
        <v>7.8070784177654406E-3</v>
      </c>
      <c r="AB174" s="226"/>
      <c r="AC174" s="226">
        <f>AD142</f>
        <v>8.0877066858375275E-3</v>
      </c>
      <c r="AD174" s="226"/>
      <c r="AE174" s="227">
        <f>AF142</f>
        <v>7.6341764342998152E-3</v>
      </c>
      <c r="AF174" s="227"/>
      <c r="AG174" s="143"/>
    </row>
    <row r="175" spans="1:33" ht="15" thickBot="1" x14ac:dyDescent="0.35">
      <c r="A175" s="52"/>
      <c r="B175" s="217"/>
      <c r="C175" s="215" t="s">
        <v>200</v>
      </c>
      <c r="D175" s="210"/>
      <c r="E175" s="217"/>
      <c r="F175" s="217"/>
      <c r="G175" s="226">
        <f>H151</f>
        <v>3.7675795706883793E-2</v>
      </c>
      <c r="H175" s="226"/>
      <c r="I175" s="226">
        <f>J151</f>
        <v>3.7956748695003727E-2</v>
      </c>
      <c r="J175" s="226"/>
      <c r="K175" s="226">
        <f>L151</f>
        <v>3.6305278174037087E-2</v>
      </c>
      <c r="L175" s="226"/>
      <c r="M175" s="226">
        <f>N151</f>
        <v>3.5845070422535208E-2</v>
      </c>
      <c r="N175" s="226"/>
      <c r="O175" s="226">
        <f>P151</f>
        <v>3.4046822742474919E-2</v>
      </c>
      <c r="P175" s="226"/>
      <c r="Q175" s="226">
        <f>R151</f>
        <v>3.3355176933158585E-2</v>
      </c>
      <c r="R175" s="226"/>
      <c r="S175" s="226">
        <f>T151</f>
        <v>3.2399745385105032E-2</v>
      </c>
      <c r="T175" s="226"/>
      <c r="U175" s="226">
        <f>V151</f>
        <v>3.0829800121138704E-2</v>
      </c>
      <c r="V175" s="226"/>
      <c r="W175" s="226">
        <f>X151</f>
        <v>3.1400370141887721E-2</v>
      </c>
      <c r="X175" s="226"/>
      <c r="Y175" s="226">
        <f>Z151</f>
        <v>3.3910726182544967E-2</v>
      </c>
      <c r="Z175" s="226"/>
      <c r="AA175" s="226">
        <f>AB151</f>
        <v>3.5322692574600974E-2</v>
      </c>
      <c r="AB175" s="226"/>
      <c r="AC175" s="226">
        <f>AD151</f>
        <v>3.6592379583033789E-2</v>
      </c>
      <c r="AD175" s="226"/>
      <c r="AE175" s="227">
        <f>AF151</f>
        <v>3.4540407156076494E-2</v>
      </c>
      <c r="AF175" s="227"/>
      <c r="AG175" s="143"/>
    </row>
    <row r="176" spans="1:33" ht="16.2" thickBot="1" x14ac:dyDescent="0.35">
      <c r="A176" s="52"/>
      <c r="B176" s="199" t="s">
        <v>210</v>
      </c>
      <c r="C176" s="218"/>
      <c r="D176" s="218"/>
      <c r="E176" s="218"/>
      <c r="F176" s="219"/>
      <c r="G176" s="222">
        <f>H155</f>
        <v>8.1735455218356762E-2</v>
      </c>
      <c r="H176" s="223"/>
      <c r="I176" s="222">
        <f>J155</f>
        <v>8.0928512304250563E-2</v>
      </c>
      <c r="J176" s="223"/>
      <c r="K176" s="222">
        <f>L155</f>
        <v>9.6986069900142649E-2</v>
      </c>
      <c r="L176" s="223"/>
      <c r="M176" s="222">
        <f>N155</f>
        <v>0.10164133802816903</v>
      </c>
      <c r="N176" s="223"/>
      <c r="O176" s="222">
        <f>P155</f>
        <v>0.13054981605351168</v>
      </c>
      <c r="P176" s="223"/>
      <c r="Q176" s="222">
        <f>R155</f>
        <v>0.14296896461336828</v>
      </c>
      <c r="R176" s="223"/>
      <c r="S176" s="222">
        <f>T155</f>
        <v>0.13543550922978995</v>
      </c>
      <c r="T176" s="223"/>
      <c r="U176" s="222">
        <f>V155</f>
        <v>0.15083463658388857</v>
      </c>
      <c r="V176" s="223"/>
      <c r="W176" s="222">
        <f>X155</f>
        <v>0.16214308451573103</v>
      </c>
      <c r="X176" s="223"/>
      <c r="Y176" s="222">
        <f>Z155</f>
        <v>0.12061474683544306</v>
      </c>
      <c r="Z176" s="223"/>
      <c r="AA176" s="222">
        <f>AB155</f>
        <v>0.10676518736988203</v>
      </c>
      <c r="AB176" s="223"/>
      <c r="AC176" s="222">
        <f>AD155</f>
        <v>9.5749018691588819E-2</v>
      </c>
      <c r="AD176" s="223"/>
      <c r="AE176" s="224">
        <f>AF155</f>
        <v>0.11870846082665024</v>
      </c>
      <c r="AF176" s="225"/>
      <c r="AG176" s="220"/>
    </row>
    <row r="177" spans="1:33" x14ac:dyDescent="0.3">
      <c r="A177" s="52"/>
      <c r="B177" s="52"/>
      <c r="C177" s="52"/>
      <c r="D177" s="52"/>
      <c r="E177" s="52"/>
      <c r="F177" s="52"/>
      <c r="G177" s="207"/>
      <c r="H177" s="221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</row>
    <row r="178" spans="1:33" x14ac:dyDescent="0.3">
      <c r="A178" s="52"/>
      <c r="B178" s="52"/>
      <c r="C178" s="52"/>
      <c r="D178" s="52"/>
      <c r="E178" s="52"/>
      <c r="F178" s="52"/>
      <c r="G178" s="207"/>
      <c r="H178" s="208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</row>
  </sheetData>
  <mergeCells count="262">
    <mergeCell ref="J1:R1"/>
    <mergeCell ref="G7:H7"/>
    <mergeCell ref="I7:J7"/>
    <mergeCell ref="K7:L7"/>
    <mergeCell ref="M7:N7"/>
    <mergeCell ref="O7:P7"/>
    <mergeCell ref="Q7:R7"/>
    <mergeCell ref="AE7:AF7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S7:T7"/>
    <mergeCell ref="U7:V7"/>
    <mergeCell ref="W7:X7"/>
    <mergeCell ref="Y7:Z7"/>
    <mergeCell ref="AA7:AB7"/>
    <mergeCell ref="AC7:AD7"/>
    <mergeCell ref="Y59:Z59"/>
    <mergeCell ref="AA59:AB59"/>
    <mergeCell ref="AC59:AD59"/>
    <mergeCell ref="AE59:AF59"/>
    <mergeCell ref="G129:H129"/>
    <mergeCell ref="I129:J129"/>
    <mergeCell ref="K129:L129"/>
    <mergeCell ref="M129:N129"/>
    <mergeCell ref="O129:P129"/>
    <mergeCell ref="Q129:R129"/>
    <mergeCell ref="AE129:AF129"/>
    <mergeCell ref="S129:T129"/>
    <mergeCell ref="U129:V129"/>
    <mergeCell ref="W129:X129"/>
    <mergeCell ref="Y129:Z129"/>
    <mergeCell ref="AA129:AB129"/>
    <mergeCell ref="AC129:AD129"/>
    <mergeCell ref="B160:F160"/>
    <mergeCell ref="G160:H160"/>
    <mergeCell ref="I160:J160"/>
    <mergeCell ref="K160:L160"/>
    <mergeCell ref="M160:N160"/>
    <mergeCell ref="O160:P160"/>
    <mergeCell ref="Q160:R160"/>
    <mergeCell ref="S160:T160"/>
    <mergeCell ref="U160:V160"/>
    <mergeCell ref="Q161:R161"/>
    <mergeCell ref="S161:T161"/>
    <mergeCell ref="U161:V161"/>
    <mergeCell ref="W160:X160"/>
    <mergeCell ref="Y160:Z160"/>
    <mergeCell ref="AA160:AB160"/>
    <mergeCell ref="AC160:AD160"/>
    <mergeCell ref="AE160:AF160"/>
    <mergeCell ref="G161:H161"/>
    <mergeCell ref="I161:J161"/>
    <mergeCell ref="K161:L161"/>
    <mergeCell ref="M161:N161"/>
    <mergeCell ref="O161:P161"/>
    <mergeCell ref="AC161:AD161"/>
    <mergeCell ref="AE161:AF161"/>
    <mergeCell ref="W161:X161"/>
    <mergeCell ref="Y161:Z161"/>
    <mergeCell ref="AA161:AB161"/>
    <mergeCell ref="AE162:AF162"/>
    <mergeCell ref="G163:H163"/>
    <mergeCell ref="I163:J163"/>
    <mergeCell ref="K163:L163"/>
    <mergeCell ref="M163:N163"/>
    <mergeCell ref="O163:P163"/>
    <mergeCell ref="AC163:AD163"/>
    <mergeCell ref="AE163:AF163"/>
    <mergeCell ref="W163:X163"/>
    <mergeCell ref="Y163:Z163"/>
    <mergeCell ref="AA163:AB163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S164:T164"/>
    <mergeCell ref="U164:V164"/>
    <mergeCell ref="Q163:R163"/>
    <mergeCell ref="S163:T163"/>
    <mergeCell ref="U163:V163"/>
    <mergeCell ref="W162:X162"/>
    <mergeCell ref="Y162:Z162"/>
    <mergeCell ref="AA162:AB162"/>
    <mergeCell ref="AC162:AD162"/>
    <mergeCell ref="Q165:R165"/>
    <mergeCell ref="S165:T165"/>
    <mergeCell ref="U165:V165"/>
    <mergeCell ref="W164:X164"/>
    <mergeCell ref="Y164:Z164"/>
    <mergeCell ref="AA164:AB164"/>
    <mergeCell ref="AC164:AD164"/>
    <mergeCell ref="AE164:AF164"/>
    <mergeCell ref="G165:H165"/>
    <mergeCell ref="I165:J165"/>
    <mergeCell ref="K165:L165"/>
    <mergeCell ref="M165:N165"/>
    <mergeCell ref="O165:P165"/>
    <mergeCell ref="AC165:AD165"/>
    <mergeCell ref="AE165:AF165"/>
    <mergeCell ref="W165:X165"/>
    <mergeCell ref="Y165:Z165"/>
    <mergeCell ref="AA165:AB165"/>
    <mergeCell ref="G164:H164"/>
    <mergeCell ref="I164:J164"/>
    <mergeCell ref="K164:L164"/>
    <mergeCell ref="M164:N164"/>
    <mergeCell ref="O164:P164"/>
    <mergeCell ref="Q164:R164"/>
    <mergeCell ref="AE166:AF166"/>
    <mergeCell ref="G167:H167"/>
    <mergeCell ref="I167:J167"/>
    <mergeCell ref="K167:L167"/>
    <mergeCell ref="M167:N167"/>
    <mergeCell ref="O167:P167"/>
    <mergeCell ref="AC167:AD167"/>
    <mergeCell ref="AE167:AF167"/>
    <mergeCell ref="W167:X167"/>
    <mergeCell ref="Y167:Z167"/>
    <mergeCell ref="AA167:AB167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S168:T168"/>
    <mergeCell ref="U168:V168"/>
    <mergeCell ref="Q167:R167"/>
    <mergeCell ref="S167:T167"/>
    <mergeCell ref="U167:V167"/>
    <mergeCell ref="W166:X166"/>
    <mergeCell ref="Y166:Z166"/>
    <mergeCell ref="AA166:AB166"/>
    <mergeCell ref="AC166:AD166"/>
    <mergeCell ref="Q169:R169"/>
    <mergeCell ref="S169:T169"/>
    <mergeCell ref="U169:V169"/>
    <mergeCell ref="W168:X168"/>
    <mergeCell ref="Y168:Z168"/>
    <mergeCell ref="AA168:AB168"/>
    <mergeCell ref="AC168:AD168"/>
    <mergeCell ref="AE168:AF168"/>
    <mergeCell ref="G169:H169"/>
    <mergeCell ref="I169:J169"/>
    <mergeCell ref="K169:L169"/>
    <mergeCell ref="M169:N169"/>
    <mergeCell ref="O169:P169"/>
    <mergeCell ref="AC169:AD169"/>
    <mergeCell ref="AE169:AF169"/>
    <mergeCell ref="W169:X169"/>
    <mergeCell ref="Y169:Z169"/>
    <mergeCell ref="AA169:AB169"/>
    <mergeCell ref="G168:H168"/>
    <mergeCell ref="I168:J168"/>
    <mergeCell ref="K168:L168"/>
    <mergeCell ref="M168:N168"/>
    <mergeCell ref="O168:P168"/>
    <mergeCell ref="Q168:R168"/>
    <mergeCell ref="AE170:AF170"/>
    <mergeCell ref="G171:H171"/>
    <mergeCell ref="I171:J171"/>
    <mergeCell ref="K171:L171"/>
    <mergeCell ref="M171:N171"/>
    <mergeCell ref="O171:P171"/>
    <mergeCell ref="AC171:AD171"/>
    <mergeCell ref="AE171:AF171"/>
    <mergeCell ref="W171:X171"/>
    <mergeCell ref="Y171:Z171"/>
    <mergeCell ref="AA171:AB171"/>
    <mergeCell ref="G170:H170"/>
    <mergeCell ref="I170:J170"/>
    <mergeCell ref="K170:L170"/>
    <mergeCell ref="M170:N170"/>
    <mergeCell ref="O170:P170"/>
    <mergeCell ref="Q170:R170"/>
    <mergeCell ref="S170:T170"/>
    <mergeCell ref="U170:V170"/>
    <mergeCell ref="S172:T172"/>
    <mergeCell ref="U172:V172"/>
    <mergeCell ref="Q171:R171"/>
    <mergeCell ref="S171:T171"/>
    <mergeCell ref="U171:V171"/>
    <mergeCell ref="W170:X170"/>
    <mergeCell ref="Y170:Z170"/>
    <mergeCell ref="AA170:AB170"/>
    <mergeCell ref="AC170:AD170"/>
    <mergeCell ref="Q173:R173"/>
    <mergeCell ref="S173:T173"/>
    <mergeCell ref="U173:V173"/>
    <mergeCell ref="W172:X172"/>
    <mergeCell ref="Y172:Z172"/>
    <mergeCell ref="AA172:AB172"/>
    <mergeCell ref="AC172:AD172"/>
    <mergeCell ref="AE172:AF172"/>
    <mergeCell ref="G173:H173"/>
    <mergeCell ref="I173:J173"/>
    <mergeCell ref="K173:L173"/>
    <mergeCell ref="M173:N173"/>
    <mergeCell ref="O173:P173"/>
    <mergeCell ref="AC173:AD173"/>
    <mergeCell ref="AE173:AF173"/>
    <mergeCell ref="W173:X173"/>
    <mergeCell ref="Y173:Z173"/>
    <mergeCell ref="AA173:AB173"/>
    <mergeCell ref="G172:H172"/>
    <mergeCell ref="I172:J172"/>
    <mergeCell ref="K172:L172"/>
    <mergeCell ref="M172:N172"/>
    <mergeCell ref="O172:P172"/>
    <mergeCell ref="Q172:R172"/>
    <mergeCell ref="W174:X174"/>
    <mergeCell ref="Y174:Z174"/>
    <mergeCell ref="AA174:AB174"/>
    <mergeCell ref="AC174:AD174"/>
    <mergeCell ref="AE174:AF174"/>
    <mergeCell ref="G175:H175"/>
    <mergeCell ref="I175:J175"/>
    <mergeCell ref="K175:L175"/>
    <mergeCell ref="M175:N175"/>
    <mergeCell ref="O175:P175"/>
    <mergeCell ref="G174:H174"/>
    <mergeCell ref="I174:J174"/>
    <mergeCell ref="K174:L174"/>
    <mergeCell ref="M174:N174"/>
    <mergeCell ref="O174:P174"/>
    <mergeCell ref="Q174:R174"/>
    <mergeCell ref="S174:T174"/>
    <mergeCell ref="U174:V174"/>
    <mergeCell ref="W176:X176"/>
    <mergeCell ref="Y176:Z176"/>
    <mergeCell ref="AA176:AB176"/>
    <mergeCell ref="AC176:AD176"/>
    <mergeCell ref="AE176:AF176"/>
    <mergeCell ref="AC175:AD175"/>
    <mergeCell ref="AE175:AF175"/>
    <mergeCell ref="G176:H176"/>
    <mergeCell ref="I176:J176"/>
    <mergeCell ref="K176:L176"/>
    <mergeCell ref="M176:N176"/>
    <mergeCell ref="O176:P176"/>
    <mergeCell ref="Q176:R176"/>
    <mergeCell ref="S176:T176"/>
    <mergeCell ref="U176:V176"/>
    <mergeCell ref="Q175:R175"/>
    <mergeCell ref="S175:T175"/>
    <mergeCell ref="U175:V175"/>
    <mergeCell ref="W175:X175"/>
    <mergeCell ref="Y175:Z175"/>
    <mergeCell ref="AA175:AB17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Fictional Restaurant Budget</vt:lpstr>
      <vt:lpstr>Instructions</vt:lpstr>
      <vt:lpstr>Analysis</vt:lpstr>
      <vt:lpstr>Sample Budget</vt:lpstr>
    </vt:vector>
  </TitlesOfParts>
  <Company>Wake Technical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natcha keenan</cp:lastModifiedBy>
  <dcterms:created xsi:type="dcterms:W3CDTF">2015-05-19T17:20:42Z</dcterms:created>
  <dcterms:modified xsi:type="dcterms:W3CDTF">2017-06-11T18:58:58Z</dcterms:modified>
</cp:coreProperties>
</file>